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System\Temp\Mail0003\"/>
    </mc:Choice>
  </mc:AlternateContent>
  <bookViews>
    <workbookView xWindow="0" yWindow="0" windowWidth="0" windowHeight="0"/>
  </bookViews>
  <sheets>
    <sheet name="Rekapitulace stavby" sheetId="1" r:id="rId1"/>
    <sheet name="3062-19-1 - SO-01 - Oprav..." sheetId="2" r:id="rId2"/>
    <sheet name="3062-19-2 - SO-02 - Oprav..." sheetId="3" r:id="rId3"/>
    <sheet name="3062-19-3 - Vedlejší rozp..." sheetId="4" r:id="rId4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'3062-19-1 - SO-01 - Oprav...'!$C$120:$K$227</definedName>
    <definedName name="_xlnm.Print_Area" localSheetId="1">'3062-19-1 - SO-01 - Oprav...'!$C$4:$J$76,'3062-19-1 - SO-01 - Oprav...'!$C$108:$U$227</definedName>
    <definedName name="_xlnm.Print_Titles" localSheetId="1">'3062-19-1 - SO-01 - Oprav...'!$120:$120</definedName>
    <definedName name="_xlnm._FilterDatabase" localSheetId="2" hidden="1">'3062-19-2 - SO-02 - Oprav...'!$C$129:$K$301</definedName>
    <definedName name="_xlnm.Print_Area" localSheetId="2">'3062-19-2 - SO-02 - Oprav...'!$C$4:$J$76,'3062-19-2 - SO-02 - Oprav...'!$C$117:$U$301</definedName>
    <definedName name="_xlnm.Print_Titles" localSheetId="2">'3062-19-2 - SO-02 - Oprav...'!$129:$129</definedName>
    <definedName name="_xlnm._FilterDatabase" localSheetId="3" hidden="1">'3062-19-3 - Vedlejší rozp...'!$C$121:$K$162</definedName>
    <definedName name="_xlnm.Print_Area" localSheetId="3">'3062-19-3 - Vedlejší rozp...'!$C$4:$J$76,'3062-19-3 - Vedlejší rozp...'!$C$109:$U$162</definedName>
    <definedName name="_xlnm.Print_Titles" localSheetId="3">'3062-19-3 - Vedlejší rozp...'!$121:$121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T136"/>
  <c r="R137"/>
  <c r="R136"/>
  <c r="P137"/>
  <c r="P136"/>
  <c r="BI133"/>
  <c r="BH133"/>
  <c r="BG133"/>
  <c r="BF133"/>
  <c r="T133"/>
  <c r="R133"/>
  <c r="P133"/>
  <c r="BI130"/>
  <c r="BH130"/>
  <c r="BG130"/>
  <c r="BF130"/>
  <c r="T130"/>
  <c r="R130"/>
  <c r="P130"/>
  <c r="BI125"/>
  <c r="BH125"/>
  <c r="BG125"/>
  <c r="BF125"/>
  <c r="T125"/>
  <c r="T124"/>
  <c r="T123"/>
  <c r="R125"/>
  <c r="R124"/>
  <c r="R123"/>
  <c r="P125"/>
  <c r="P124"/>
  <c r="P123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3" r="J37"/>
  <c r="J36"/>
  <c i="1" r="AY96"/>
  <c i="3" r="J35"/>
  <c i="1" r="AX96"/>
  <c i="3" r="BI299"/>
  <c r="BH299"/>
  <c r="BG299"/>
  <c r="BF299"/>
  <c r="T299"/>
  <c r="R299"/>
  <c r="P299"/>
  <c r="BI295"/>
  <c r="BH295"/>
  <c r="BG295"/>
  <c r="BF295"/>
  <c r="T295"/>
  <c r="R295"/>
  <c r="P295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4"/>
  <c r="BH264"/>
  <c r="BG264"/>
  <c r="BF264"/>
  <c r="T264"/>
  <c r="R264"/>
  <c r="P264"/>
  <c r="BI259"/>
  <c r="BH259"/>
  <c r="BG259"/>
  <c r="BF259"/>
  <c r="T259"/>
  <c r="R259"/>
  <c r="P259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2"/>
  <c r="BH242"/>
  <c r="BG242"/>
  <c r="BF242"/>
  <c r="T242"/>
  <c r="T241"/>
  <c r="R242"/>
  <c r="R241"/>
  <c r="P242"/>
  <c r="P241"/>
  <c r="BI237"/>
  <c r="BH237"/>
  <c r="BG237"/>
  <c r="BF237"/>
  <c r="T237"/>
  <c r="T236"/>
  <c r="R237"/>
  <c r="R236"/>
  <c r="P237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T193"/>
  <c r="R194"/>
  <c r="R193"/>
  <c r="P194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T157"/>
  <c r="R158"/>
  <c r="R157"/>
  <c r="P158"/>
  <c r="P157"/>
  <c r="BI153"/>
  <c r="BH153"/>
  <c r="BG153"/>
  <c r="BF153"/>
  <c r="T153"/>
  <c r="T152"/>
  <c r="R153"/>
  <c r="R152"/>
  <c r="P153"/>
  <c r="P152"/>
  <c r="BI145"/>
  <c r="BH145"/>
  <c r="BG145"/>
  <c r="BF145"/>
  <c r="T145"/>
  <c r="R145"/>
  <c r="P145"/>
  <c r="BI141"/>
  <c r="BH141"/>
  <c r="BG141"/>
  <c r="BF141"/>
  <c r="T141"/>
  <c r="R141"/>
  <c r="P141"/>
  <c r="BI134"/>
  <c r="BH134"/>
  <c r="BG134"/>
  <c r="BF134"/>
  <c r="T134"/>
  <c r="R134"/>
  <c r="P134"/>
  <c r="BI132"/>
  <c r="BH132"/>
  <c r="BG132"/>
  <c r="BF132"/>
  <c r="T132"/>
  <c r="R132"/>
  <c r="P132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2" r="J37"/>
  <c r="J36"/>
  <c i="1" r="AY95"/>
  <c i="2" r="J35"/>
  <c i="1" r="AX95"/>
  <c i="2" r="BI225"/>
  <c r="BH225"/>
  <c r="BG225"/>
  <c r="BF225"/>
  <c r="T225"/>
  <c r="T224"/>
  <c r="R225"/>
  <c r="R224"/>
  <c r="P225"/>
  <c r="P224"/>
  <c r="BI219"/>
  <c r="BH219"/>
  <c r="BG219"/>
  <c r="BF219"/>
  <c r="T219"/>
  <c r="T218"/>
  <c r="R219"/>
  <c r="R218"/>
  <c r="P219"/>
  <c r="P218"/>
  <c r="BI213"/>
  <c r="BH213"/>
  <c r="BG213"/>
  <c r="BF213"/>
  <c r="T213"/>
  <c r="T212"/>
  <c r="R213"/>
  <c r="R212"/>
  <c r="P213"/>
  <c r="P212"/>
  <c r="BI207"/>
  <c r="BH207"/>
  <c r="BG207"/>
  <c r="BF207"/>
  <c r="T207"/>
  <c r="R207"/>
  <c r="P207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CK103"/>
  <c r="CJ103"/>
  <c r="CI103"/>
  <c r="CH103"/>
  <c r="CG103"/>
  <c r="CF103"/>
  <c r="BZ103"/>
  <c r="CE103"/>
  <c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L90"/>
  <c r="AM90"/>
  <c r="AM89"/>
  <c r="L89"/>
  <c r="AM87"/>
  <c r="L87"/>
  <c r="L85"/>
  <c r="L84"/>
  <c i="2" r="J225"/>
  <c r="BK213"/>
  <c r="J202"/>
  <c r="J195"/>
  <c r="J189"/>
  <c r="BK171"/>
  <c r="BK147"/>
  <c r="BK181"/>
  <c r="BK168"/>
  <c r="J142"/>
  <c r="J171"/>
  <c r="BK159"/>
  <c r="BK144"/>
  <c r="J127"/>
  <c r="BK165"/>
  <c r="BK142"/>
  <c i="3" r="BK282"/>
  <c r="J264"/>
  <c r="J233"/>
  <c r="J217"/>
  <c r="BK205"/>
  <c r="J201"/>
  <c r="J181"/>
  <c r="BK168"/>
  <c r="J145"/>
  <c r="J134"/>
  <c r="BK273"/>
  <c r="J209"/>
  <c r="BK134"/>
  <c r="BK286"/>
  <c r="BK268"/>
  <c r="BK247"/>
  <c r="BK201"/>
  <c r="BK181"/>
  <c r="J295"/>
  <c r="J221"/>
  <c r="BK175"/>
  <c r="BK145"/>
  <c i="4" r="BK155"/>
  <c r="J158"/>
  <c r="J148"/>
  <c r="J125"/>
  <c r="BK144"/>
  <c r="J130"/>
  <c i="2" r="BK225"/>
  <c r="J213"/>
  <c r="BK198"/>
  <c r="BK191"/>
  <c r="BK184"/>
  <c r="BK162"/>
  <c r="J184"/>
  <c r="J173"/>
  <c r="BK156"/>
  <c r="J134"/>
  <c r="J175"/>
  <c r="J150"/>
  <c r="J138"/>
  <c i="1" r="AS94"/>
  <c i="3" r="BK275"/>
  <c r="J259"/>
  <c r="BK237"/>
  <c r="BK221"/>
  <c r="BK141"/>
  <c r="J299"/>
  <c r="BK271"/>
  <c r="BK187"/>
  <c r="J132"/>
  <c r="J275"/>
  <c r="BK252"/>
  <c r="BK217"/>
  <c r="J187"/>
  <c r="J158"/>
  <c r="J237"/>
  <c r="J194"/>
  <c r="BK158"/>
  <c i="4" r="J160"/>
  <c r="BK133"/>
  <c r="BK152"/>
  <c r="J141"/>
  <c i="2" r="BK219"/>
  <c r="BK202"/>
  <c r="BK195"/>
  <c r="BK189"/>
  <c r="BK173"/>
  <c r="BK150"/>
  <c r="BK134"/>
  <c r="BK178"/>
  <c r="BK153"/>
  <c r="BK130"/>
  <c r="J168"/>
  <c r="J140"/>
  <c r="J124"/>
  <c r="J156"/>
  <c r="BK140"/>
  <c r="BK124"/>
  <c i="3" r="J268"/>
  <c r="J242"/>
  <c r="J225"/>
  <c r="BK213"/>
  <c r="BK132"/>
  <c r="J286"/>
  <c r="BK242"/>
  <c r="BK153"/>
  <c r="BK295"/>
  <c r="J278"/>
  <c r="BK264"/>
  <c r="J229"/>
  <c r="J198"/>
  <c r="BK164"/>
  <c r="BK278"/>
  <c r="BK259"/>
  <c r="J252"/>
  <c r="J247"/>
  <c r="J213"/>
  <c r="J168"/>
  <c i="4" r="BK158"/>
  <c r="BK125"/>
  <c r="J152"/>
  <c r="BK130"/>
  <c r="BK148"/>
  <c r="BK141"/>
  <c i="2" r="J219"/>
  <c r="J207"/>
  <c r="J198"/>
  <c r="J191"/>
  <c r="J181"/>
  <c r="J159"/>
  <c r="BK138"/>
  <c r="BK175"/>
  <c r="J162"/>
  <c r="J144"/>
  <c r="J178"/>
  <c r="J165"/>
  <c r="J147"/>
  <c r="J130"/>
  <c r="BK207"/>
  <c r="J153"/>
  <c r="BK127"/>
  <c i="3" r="J273"/>
  <c r="BK250"/>
  <c r="BK229"/>
  <c r="BK209"/>
  <c r="BK198"/>
  <c r="BK194"/>
  <c r="BK172"/>
  <c r="J164"/>
  <c r="BK299"/>
  <c r="BK290"/>
  <c r="BK225"/>
  <c r="J141"/>
  <c r="J290"/>
  <c r="J271"/>
  <c r="J250"/>
  <c r="J205"/>
  <c r="J175"/>
  <c r="J282"/>
  <c r="BK233"/>
  <c r="J172"/>
  <c r="J153"/>
  <c i="4" r="BK137"/>
  <c r="J155"/>
  <c r="J144"/>
  <c r="J137"/>
  <c r="BK160"/>
  <c r="J133"/>
  <c i="2" l="1" r="P123"/>
  <c r="P122"/>
  <c r="P121"/>
  <c i="1" r="AU95"/>
  <c i="3" r="P131"/>
  <c r="T163"/>
  <c r="R171"/>
  <c r="T197"/>
  <c r="R246"/>
  <c r="T277"/>
  <c r="T294"/>
  <c i="4" r="BK129"/>
  <c i="2" r="R123"/>
  <c r="R122"/>
  <c r="R121"/>
  <c i="3" r="T131"/>
  <c r="R163"/>
  <c r="T171"/>
  <c r="R197"/>
  <c r="T246"/>
  <c r="T245"/>
  <c r="R277"/>
  <c r="R294"/>
  <c i="4" r="T129"/>
  <c r="P140"/>
  <c i="2" r="T123"/>
  <c r="T122"/>
  <c r="T121"/>
  <c i="3" r="R131"/>
  <c r="BK163"/>
  <c r="J163"/>
  <c r="J101"/>
  <c r="BK171"/>
  <c r="J171"/>
  <c r="J102"/>
  <c r="P197"/>
  <c r="BK246"/>
  <c r="J246"/>
  <c r="J108"/>
  <c r="P277"/>
  <c r="BK294"/>
  <c r="J294"/>
  <c r="J110"/>
  <c i="4" r="R129"/>
  <c r="R140"/>
  <c i="2" r="BK123"/>
  <c r="J123"/>
  <c r="J98"/>
  <c i="3" r="BK131"/>
  <c r="P163"/>
  <c r="P171"/>
  <c r="BK197"/>
  <c r="J197"/>
  <c r="J104"/>
  <c r="P246"/>
  <c r="BK277"/>
  <c r="J277"/>
  <c r="J109"/>
  <c r="P294"/>
  <c i="4" r="P129"/>
  <c r="P128"/>
  <c r="P122"/>
  <c i="1" r="AU97"/>
  <c i="4" r="BK140"/>
  <c r="J140"/>
  <c r="J102"/>
  <c r="T140"/>
  <c r="BK136"/>
  <c r="J136"/>
  <c r="J101"/>
  <c i="2" r="BK212"/>
  <c r="J212"/>
  <c r="J99"/>
  <c i="4" r="BK124"/>
  <c r="BK123"/>
  <c i="2" r="BK218"/>
  <c r="J218"/>
  <c r="J100"/>
  <c i="3" r="BK236"/>
  <c r="J236"/>
  <c r="J105"/>
  <c r="BK241"/>
  <c r="J241"/>
  <c r="J106"/>
  <c i="2" r="BK224"/>
  <c r="J224"/>
  <c r="J101"/>
  <c i="3" r="BK152"/>
  <c r="J152"/>
  <c r="J98"/>
  <c r="BK157"/>
  <c r="J157"/>
  <c r="J99"/>
  <c r="BK193"/>
  <c r="J193"/>
  <c r="J103"/>
  <c r="J131"/>
  <c r="J97"/>
  <c i="4" r="E85"/>
  <c r="BE133"/>
  <c r="BE152"/>
  <c r="J89"/>
  <c r="BE155"/>
  <c r="BE158"/>
  <c r="BE125"/>
  <c r="BE130"/>
  <c r="BE137"/>
  <c r="BE144"/>
  <c r="BE160"/>
  <c r="F92"/>
  <c r="BE141"/>
  <c r="BE148"/>
  <c i="3" r="BE181"/>
  <c r="BE205"/>
  <c r="BE213"/>
  <c r="BE225"/>
  <c r="BE250"/>
  <c r="BE268"/>
  <c r="BE271"/>
  <c r="BE273"/>
  <c r="BE290"/>
  <c r="E85"/>
  <c r="J89"/>
  <c r="F92"/>
  <c r="BE145"/>
  <c r="BE168"/>
  <c r="BE187"/>
  <c r="BE209"/>
  <c r="BE221"/>
  <c r="BE233"/>
  <c r="BE237"/>
  <c r="BE242"/>
  <c i="2" r="BK122"/>
  <c r="J122"/>
  <c r="J97"/>
  <c i="3" r="BE134"/>
  <c r="BE141"/>
  <c r="BE158"/>
  <c r="BE164"/>
  <c r="BE172"/>
  <c r="BE175"/>
  <c r="BE194"/>
  <c r="BE198"/>
  <c r="BE201"/>
  <c r="BE217"/>
  <c r="BE229"/>
  <c r="BE264"/>
  <c r="BE275"/>
  <c r="BE299"/>
  <c r="BE132"/>
  <c r="BE153"/>
  <c r="BE247"/>
  <c r="BE252"/>
  <c r="BE259"/>
  <c r="BE278"/>
  <c r="BE282"/>
  <c r="BE286"/>
  <c r="BE295"/>
  <c i="2" r="E85"/>
  <c r="BE130"/>
  <c r="BE134"/>
  <c r="BE138"/>
  <c r="BE144"/>
  <c r="BE159"/>
  <c r="BE202"/>
  <c r="J89"/>
  <c r="F118"/>
  <c r="BE153"/>
  <c r="BE173"/>
  <c r="BE219"/>
  <c r="BE147"/>
  <c r="BE162"/>
  <c r="BE168"/>
  <c r="BE171"/>
  <c r="BE175"/>
  <c r="BE124"/>
  <c r="BE127"/>
  <c r="BE140"/>
  <c r="BE142"/>
  <c r="BE150"/>
  <c r="BE156"/>
  <c r="BE165"/>
  <c r="BE178"/>
  <c r="BE181"/>
  <c r="BE184"/>
  <c r="BE189"/>
  <c r="BE191"/>
  <c r="BE195"/>
  <c r="BE198"/>
  <c r="BE207"/>
  <c r="BE213"/>
  <c r="BE225"/>
  <c r="J34"/>
  <c i="1" r="AW95"/>
  <c i="3" r="F34"/>
  <c i="1" r="BA96"/>
  <c i="4" r="F37"/>
  <c i="1" r="BD97"/>
  <c i="4" r="F34"/>
  <c i="1" r="BA97"/>
  <c i="2" r="F34"/>
  <c i="1" r="BA95"/>
  <c i="3" r="F36"/>
  <c i="1" r="BC96"/>
  <c i="3" r="F35"/>
  <c i="1" r="BB96"/>
  <c i="2" r="F35"/>
  <c i="1" r="BB95"/>
  <c i="3" r="J34"/>
  <c i="1" r="AW96"/>
  <c i="4" r="J34"/>
  <c i="1" r="AW97"/>
  <c i="4" r="F36"/>
  <c i="1" r="BC97"/>
  <c i="2" r="F37"/>
  <c i="1" r="BD95"/>
  <c i="2" r="F36"/>
  <c i="1" r="BC95"/>
  <c i="3" r="F37"/>
  <c i="1" r="BD96"/>
  <c i="4" r="F35"/>
  <c i="1" r="BB97"/>
  <c i="4" l="1" r="T128"/>
  <c r="T122"/>
  <c i="3" r="R162"/>
  <c r="R130"/>
  <c r="R245"/>
  <c r="T162"/>
  <c r="T130"/>
  <c r="P245"/>
  <c r="P162"/>
  <c i="4" r="R128"/>
  <c r="R122"/>
  <c r="BK128"/>
  <c r="J128"/>
  <c r="J99"/>
  <c r="BK122"/>
  <c r="J122"/>
  <c i="3" r="P130"/>
  <c i="1" r="AU96"/>
  <c i="4" r="J129"/>
  <c r="J100"/>
  <c i="3" r="BK162"/>
  <c r="J162"/>
  <c r="J100"/>
  <c i="4" r="J124"/>
  <c r="J98"/>
  <c i="3" r="BK245"/>
  <c r="J245"/>
  <c r="J107"/>
  <c i="4" r="J123"/>
  <c r="J97"/>
  <c i="2" r="BK121"/>
  <c r="J121"/>
  <c i="4" r="J30"/>
  <c i="1" r="AG97"/>
  <c i="2" r="J33"/>
  <c i="1" r="AV95"/>
  <c r="AT95"/>
  <c i="4" r="F33"/>
  <c i="1" r="AZ97"/>
  <c r="BC94"/>
  <c r="W35"/>
  <c r="AU94"/>
  <c i="2" r="F33"/>
  <c i="1" r="AZ95"/>
  <c i="2" r="J30"/>
  <c i="1" r="AG95"/>
  <c r="BD94"/>
  <c r="W36"/>
  <c r="BA94"/>
  <c r="W33"/>
  <c i="4" r="J33"/>
  <c i="1" r="AV97"/>
  <c r="AT97"/>
  <c r="AN97"/>
  <c i="3" r="F33"/>
  <c i="1" r="AZ96"/>
  <c i="3" r="J33"/>
  <c i="1" r="AV96"/>
  <c r="AT96"/>
  <c r="BB94"/>
  <c r="AX94"/>
  <c i="3" l="1" r="BK130"/>
  <c r="J130"/>
  <c i="4" r="J96"/>
  <c r="J39"/>
  <c i="1" r="AN95"/>
  <c i="2" r="J96"/>
  <c r="J39"/>
  <c i="3" r="J30"/>
  <c i="1" r="AG96"/>
  <c r="AG94"/>
  <c r="AK26"/>
  <c r="W34"/>
  <c r="AZ94"/>
  <c r="AW94"/>
  <c r="AK33"/>
  <c r="AY94"/>
  <c i="3" l="1" r="J39"/>
  <c r="J96"/>
  <c i="1" r="AN96"/>
  <c r="AG101"/>
  <c r="AV101"/>
  <c r="BY101"/>
  <c r="AG102"/>
  <c r="AV102"/>
  <c r="BY102"/>
  <c r="AV94"/>
  <c r="AG103"/>
  <c r="CD103"/>
  <c r="AG100"/>
  <c r="AV100"/>
  <c r="BY100"/>
  <c l="1" r="CD102"/>
  <c r="CD101"/>
  <c r="CD100"/>
  <c r="AG99"/>
  <c r="AK27"/>
  <c r="AK29"/>
  <c r="AV103"/>
  <c r="BY103"/>
  <c r="AK32"/>
  <c r="AT94"/>
  <c r="AN94"/>
  <c r="AN100"/>
  <c r="AN102"/>
  <c r="AN101"/>
  <c l="1" r="AK38"/>
  <c r="AN103"/>
  <c r="AN99"/>
  <c r="AN105"/>
  <c r="AG105"/>
  <c r="W32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<sst xmlns="http://schemas.openxmlformats.org/spreadsheetml/2006/main">
  <si>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</si>
  <si>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</si>
  <si>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</si>
  <si>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</si>
  <si>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</si>
  <si>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{02ae8524-3530-474d-b645-12ab230c9a9d}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</si>
  <si>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</si>
  <si>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</si>
  <si>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</si>
  <si>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</si>
  <si>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</si>
  <si>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</si>
  <si>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</si>
  <si>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</si>
  <si>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3062-19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</si>
  <si>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</si>
  <si>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</si>
  <si>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Haná, Vyškov, km 31,305 - 31,975, oprava koryta a stupně Křečkovice</t>
  </si>
  <si>
    <t>KSO:</t>
  </si>
  <si>
    <t>CC-CZ:</t>
  </si>
  <si>
    <t>Místo:</t>
  </si>
  <si>
    <t xml:space="preserve"> </t>
  </si>
  <si>
    <t>Datum:</t>
  </si>
  <si>
    <t>30. 5. 2023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</si>
  <si>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</si>
  <si>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</si>
  <si>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</si>
  <si>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</si>
  <si>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</si>
  <si>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</si>
  <si>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</si>
  <si>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AGROPROJEKT PSO,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</si>
  <si>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</si>
  <si>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</si>
  <si>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</si>
  <si>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</si>
  <si>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</si>
  <si>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</si>
  <si>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</si>
  <si>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</si>
  <si>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</si>
  <si>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</si>
  <si>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</si>
  <si>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</si>
  <si>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</si>
  <si>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</si>
  <si>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</si>
  <si>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</si>
  <si>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</si>
  <si>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</si>
  <si>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</si>
  <si>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</si>
  <si>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</si>
  <si>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</si>
  <si>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</si>
  <si>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</si>
  <si>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</si>
  <si>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</si>
  <si>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</si>
  <si>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</si>
  <si>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</si>
  <si>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</si>
  <si>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</si>
  <si>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</si>
  <si>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</si>
  <si>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</si>
  <si>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</si>
  <si>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</si>
  <si>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</si>
  <si>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</si>
  <si>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</si>
  <si>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</si>
  <si>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</si>
  <si>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</si>
  <si>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</si>
  <si>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</si>
  <si>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</si>
  <si>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</si>
  <si>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</si>
  <si>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</si>
  <si>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</si>
  <si>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</si>
  <si>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3062-19-1</t>
  </si>
  <si>
    <t>SO-01 - Oprava koryta</t>
  </si>
  <si>
    <t>STA</t>
  </si>
  <si>
    <t>1</t>
  </si>
  <si>
    <t>{8537a13d-d189-475a-b748-9f7b5551f4da}</t>
  </si>
  <si>
    <t>2</t>
  </si>
  <si>
    <t>3062-19-2</t>
  </si>
  <si>
    <t>SO-02 - Oprava stupně</t>
  </si>
  <si>
    <t>{e7ae8ac4-644f-4d4e-8d7a-450417c3c253}</t>
  </si>
  <si>
    <t>3062-19-3</t>
  </si>
  <si>
    <t>Vedlejší rozpočtové náklady</t>
  </si>
  <si>
    <t>{0023385e-6d0d-476f-83f3-d4c2024a1cf2}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</si>
  <si>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</si>
  <si>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</si>
  <si>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</si>
  <si>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</si>
  <si>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</si>
  <si>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</si>
  <si>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</si>
  <si>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</si>
  <si>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</si>
  <si>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</si>
  <si>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</si>
  <si>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3062-19-1 - SO-01 - Oprava koryta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</si>
  <si>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</si>
  <si>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</si>
  <si>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</si>
  <si>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</si>
  <si>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</si>
  <si>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</si>
  <si>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</si>
  <si>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</si>
  <si>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</si>
  <si>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</si>
  <si>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</si>
  <si>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</si>
  <si>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</si>
  <si>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</si>
  <si>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</si>
  <si>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</si>
  <si>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</si>
  <si>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</si>
  <si>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</si>
  <si>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</si>
  <si>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</si>
  <si>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</si>
  <si>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</si>
  <si>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</si>
  <si>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</si>
  <si>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</si>
  <si>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</si>
  <si>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</si>
  <si>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</si>
  <si>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112155115</t>
  </si>
  <si>
    <t>Štěpkování stromků a větví v zapojeném porostu průměru kmene do 300 mm s naložením</t>
  </si>
  <si>
    <t>kus</t>
  </si>
  <si>
    <t>CS ÚRS 2023 01</t>
  </si>
  <si>
    <t>4</t>
  </si>
  <si>
    <t>-1638657159</t>
  </si>
  <si>
    <t>PP</t>
  </si>
  <si>
    <t>Štěpkování s naložením na dopravní prostředek a odvozem do 20 km stromků a větví v zapojeném porostu, průměru kmene do 300 mm</t>
  </si>
  <si>
    <t>Online PSC</t>
  </si>
  <si>
    <t>https://podminky.urs.cz/item/CS_URS_2023_01/112155115</t>
  </si>
  <si>
    <t>112155121</t>
  </si>
  <si>
    <t>Štěpkování stromků a větví v zapojeném porostu průměru kmene přes 300 do 500 mm s naložením</t>
  </si>
  <si>
    <t>736423820</t>
  </si>
  <si>
    <t>Štěpkování s naložením na dopravní prostředek a odvozem do 20 km stromků a větví v zapojeném porostu, průměru kmene přes 300 do 500 mm</t>
  </si>
  <si>
    <t>https://podminky.urs.cz/item/CS_URS_2023_01/112155121</t>
  </si>
  <si>
    <t>3</t>
  </si>
  <si>
    <t>162301931</t>
  </si>
  <si>
    <t>Příplatek k vodorovnému přemístění větví stromů listnatých D kmene přes 100 do 300 mm ZKD 1 km</t>
  </si>
  <si>
    <t>-965073114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</si>
  <si>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</si>
  <si>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https://podminky.urs.cz/item/CS_URS_2023_01/162301931</t>
  </si>
  <si>
    <t>VV</t>
  </si>
  <si>
    <t>36*4</t>
  </si>
  <si>
    <t>162301932</t>
  </si>
  <si>
    <t>Příplatek k vodorovnému přemístění větví stromů listnatých D kmene přes 300 do 500 mm ZKD 1 km</t>
  </si>
  <si>
    <t>-1822953987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</si>
  <si>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</si>
  <si>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https://podminky.urs.cz/item/CS_URS_2023_01/162301932</t>
  </si>
  <si>
    <t>3*4</t>
  </si>
  <si>
    <t>5</t>
  </si>
  <si>
    <t>R0025</t>
  </si>
  <si>
    <t>Zatření pařezů totálním herbicidem</t>
  </si>
  <si>
    <t>2134261585</t>
  </si>
  <si>
    <t>Ochrana dřevin před okusem zvěří chemicky Příplatek k cenám 184 81-3135 a -3136 za chemickou ochranu ve svahu přes 1:5 do 1:2</t>
  </si>
  <si>
    <t>6</t>
  </si>
  <si>
    <t>R0260001</t>
  </si>
  <si>
    <t>olše lepkavá - alnus glutinosa 100-150cm</t>
  </si>
  <si>
    <t>ks</t>
  </si>
  <si>
    <t>834841733</t>
  </si>
  <si>
    <t>olše lepkavá - alnus glutinosa 100-150cm, průměr 10/12</t>
  </si>
  <si>
    <t>7</t>
  </si>
  <si>
    <t>R0260002</t>
  </si>
  <si>
    <t>jasan ztepilý 100-150cm</t>
  </si>
  <si>
    <t>-855739782</t>
  </si>
  <si>
    <t>8</t>
  </si>
  <si>
    <t>R05214420</t>
  </si>
  <si>
    <t>Příčka s úvazem</t>
  </si>
  <si>
    <t>512</t>
  </si>
  <si>
    <t>795431558</t>
  </si>
  <si>
    <t>3*69</t>
  </si>
  <si>
    <t>9</t>
  </si>
  <si>
    <t>M</t>
  </si>
  <si>
    <t>60591255</t>
  </si>
  <si>
    <t>kůl vyvazovací dřevěný impregnovaný D 8cm dl 2,5m</t>
  </si>
  <si>
    <t>-2127169922</t>
  </si>
  <si>
    <t>10</t>
  </si>
  <si>
    <t>103911000</t>
  </si>
  <si>
    <t>kůra mulčovací VL</t>
  </si>
  <si>
    <t>m3</t>
  </si>
  <si>
    <t>-1210779872</t>
  </si>
  <si>
    <t>69*1*0,1</t>
  </si>
  <si>
    <t>11</t>
  </si>
  <si>
    <t>111251202</t>
  </si>
  <si>
    <t>Odstranění křovin a stromů průměru kmene do 100 mm i s kořeny sklonu terénu přes 1:5 z celkové plochy přes 100 do 500 m2 strojně</t>
  </si>
  <si>
    <t>m2</t>
  </si>
  <si>
    <t>-309439221</t>
  </si>
  <si>
    <t>Odstranění křovin a stromů s odstraněním kořenů strojně průměru kmene do 100 mm v rovině nebo ve svahu sklonu terénu přes 1:5, při celkové ploše přes 100 do 500 m2</t>
  </si>
  <si>
    <t>https://podminky.urs.cz/item/CS_URS_2023_01/111251202</t>
  </si>
  <si>
    <t>12</t>
  </si>
  <si>
    <t>112151112</t>
  </si>
  <si>
    <t>Směrové kácení stromů s rozřezáním a odvětvením D kmene přes 200 do 300 mm</t>
  </si>
  <si>
    <t>1696633345</t>
  </si>
  <si>
    <t>Pokácení stromu směrové v celku s odřezáním kmene a s odvětvením průměru kmene přes 200 do 300 mm</t>
  </si>
  <si>
    <t>https://podminky.urs.cz/item/CS_URS_2023_01/112151112</t>
  </si>
  <si>
    <t>13</t>
  </si>
  <si>
    <t>112151114</t>
  </si>
  <si>
    <t>Směrové kácení stromů s rozřezáním a odvětvením D kmene přes 400 do 500 mm</t>
  </si>
  <si>
    <t>-1206167747</t>
  </si>
  <si>
    <t>Pokácení stromu směrové v celku s odřezáním kmene a s odvětvením průměru kmene přes 400 do 500 mm</t>
  </si>
  <si>
    <t>https://podminky.urs.cz/item/CS_URS_2023_01/112151114</t>
  </si>
  <si>
    <t>14</t>
  </si>
  <si>
    <t>129153101</t>
  </si>
  <si>
    <t>Čištění otevřených koryt vodotečí šíře dna do 5 m hl do 2,5 m v hornině třídy těžitelnosti I skupiny 1 a 2 strojně</t>
  </si>
  <si>
    <t>1869935669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</si>
  <si>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</si>
  <si>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https://podminky.urs.cz/item/CS_URS_2023_01/129153101</t>
  </si>
  <si>
    <t>162201411</t>
  </si>
  <si>
    <t>Vodorovné přemístění kmenů stromů listnatých do 1 km D kmene přes 100 do 300 mm</t>
  </si>
  <si>
    <t>472097174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</si>
  <si>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</si>
  <si>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</si>
  <si>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16</t>
  </si>
  <si>
    <t>162201412</t>
  </si>
  <si>
    <t>Vodorovné přemístění kmenů stromů listnatých do 1 km D kmene přes 300 do 500 mm</t>
  </si>
  <si>
    <t>-558927245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</si>
  <si>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</si>
  <si>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</si>
  <si>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17</t>
  </si>
  <si>
    <t>162301901</t>
  </si>
  <si>
    <t>Příplatek k vodorovnému přemístění větví stromů listnatých D kmene do 300 mm ZKD 5 km</t>
  </si>
  <si>
    <t>CS ÚRS 2019 01</t>
  </si>
  <si>
    <t>-1541191940</t>
  </si>
  <si>
    <t xml:space="preserve">Vodorovné přemístění větví, kmenů nebo pařezů  s naložením, složením a dopravou Příplatek k cenám za každých dalších i započatých 5000 m přes 5000 m větví stromů listnatých, průměru kmene přes 100 do 300 mm</t>
  </si>
  <si>
    <t>18</t>
  </si>
  <si>
    <t>162301902</t>
  </si>
  <si>
    <t>Příplatek k vodorovnému přemístění větví stromů listnatých D kmene do 500 mm ZKD 5 km</t>
  </si>
  <si>
    <t>-374243342</t>
  </si>
  <si>
    <t xml:space="preserve">Vodorovné přemístění větví, kmenů nebo pařezů  s naložením, složením a dopravou Příplatek k cenám za každých dalších i započatých 5000 m přes 5000 m větví stromů listnatých, průměru kmene přes 300 do 500 mm</t>
  </si>
  <si>
    <t>19</t>
  </si>
  <si>
    <t>162751117</t>
  </si>
  <si>
    <t>Vodorovné přemístění přes 9 000 do 10000 m výkopku/sypaniny z horniny třídy těžitelnosti I skupiny 1 až 3</t>
  </si>
  <si>
    <t>-625206920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</si>
  <si>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</si>
  <si>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</si>
  <si>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20</t>
  </si>
  <si>
    <t>183105214</t>
  </si>
  <si>
    <t>Jamky pro výsadbu s výměnou 50 % půdy zeminy skupiny 1 až 4 obj přes 0,05 do 0,125 m3 ve svahu přes 1:2 do 1:1</t>
  </si>
  <si>
    <t>771245538</t>
  </si>
  <si>
    <t>Hloubení jamek pro vysazování rostlin v zemině skupiny 1 až 4 s výměnou půdy z 50% na svahu přes 1:2 do 1:1, objemu přes 0,05 do 0,125 m3</t>
  </si>
  <si>
    <t>https://podminky.urs.cz/item/CS_URS_2023_01/183105214</t>
  </si>
  <si>
    <t>184102114</t>
  </si>
  <si>
    <t>Výsadba dřeviny s balem D přes 0,4 do 0,5 m do jamky se zalitím v rovině a svahu do 1:5</t>
  </si>
  <si>
    <t>-528798982</t>
  </si>
  <si>
    <t>Výsadba dřeviny s balem do předem vyhloubené jamky se zalitím v rovině nebo na svahu do 1:5, při průměru balu přes 400 do 500 mm</t>
  </si>
  <si>
    <t>https://podminky.urs.cz/item/CS_URS_2023_01/184102114</t>
  </si>
  <si>
    <t>22</t>
  </si>
  <si>
    <t>184911422</t>
  </si>
  <si>
    <t>Mulčování rostlin kůrou tl do 0,1 m ve svahu přes 1:5 do 1:2</t>
  </si>
  <si>
    <t>1334584030</t>
  </si>
  <si>
    <t>Mulčování vysazených rostlin mulčovací kůrou, tl. do 100 mm na svahu přes 1:5 do 1:2</t>
  </si>
  <si>
    <t>https://podminky.urs.cz/item/CS_URS_2023_01/184911422</t>
  </si>
  <si>
    <t>PSC</t>
  </si>
  <si>
    <t xml:space="preserve">Poznámka k souboru cen:_x000d_
1. V cenách jsou započteny i náklady na naložení odpadu na dopravní prostředek, odvoz do 20 km a složení odpadu. 2. V cenách nejsou započteny náklady na: a) stabilizaci mulče proti erozi a přísady proti vznícení mulče. Tyto práce se oceňují individuálně, b) mulčovací kůru, tato se oceňuje ve specifikaci, c) uložení odpadu na skládku. 3. Tloušťka mulčovací kůry se měří v nakypřeném stavu. </t>
  </si>
  <si>
    <t>69*1</t>
  </si>
  <si>
    <t>23</t>
  </si>
  <si>
    <t>10391100</t>
  </si>
  <si>
    <t>1894401195</t>
  </si>
  <si>
    <t>24</t>
  </si>
  <si>
    <t>185802114</t>
  </si>
  <si>
    <t>Hnojení půdy umělým hnojivem k jednotlivým rostlinám v rovině a svahu do 1:5</t>
  </si>
  <si>
    <t>t</t>
  </si>
  <si>
    <t>-1846674456</t>
  </si>
  <si>
    <t>Hnojení půdy nebo trávníku v rovině nebo na svahu do 1:5 umělým hnojivem s rozdělením k jednotlivým rostlinám</t>
  </si>
  <si>
    <t>https://podminky.urs.cz/item/CS_URS_2023_01/185802114</t>
  </si>
  <si>
    <t>69*0,05/1000</t>
  </si>
  <si>
    <t>25</t>
  </si>
  <si>
    <t>25191155</t>
  </si>
  <si>
    <t>hnojivo průmyslové</t>
  </si>
  <si>
    <t>kg</t>
  </si>
  <si>
    <t>-1630889211</t>
  </si>
  <si>
    <t>0,003*1000 'Přepočtené koeficientem množství</t>
  </si>
  <si>
    <t>26</t>
  </si>
  <si>
    <t>185804312</t>
  </si>
  <si>
    <t>Zalití rostlin vodou plocha přes 20 m2</t>
  </si>
  <si>
    <t>859492751</t>
  </si>
  <si>
    <t>Zalití rostlin vodou plochy záhonů jednotlivě přes 20 m2</t>
  </si>
  <si>
    <t>https://podminky.urs.cz/item/CS_URS_2023_01/185804312</t>
  </si>
  <si>
    <t>"10x po výsadbě 30 litrů vody"69*10*0,03</t>
  </si>
  <si>
    <t>27</t>
  </si>
  <si>
    <t>185851121</t>
  </si>
  <si>
    <t>Dovoz vody pro zálivku rostlin za vzdálenost do 1000 m</t>
  </si>
  <si>
    <t>442402148</t>
  </si>
  <si>
    <t>Dovoz vody pro zálivku rostlin na vzdálenost do 1000 m</t>
  </si>
  <si>
    <t>https://podminky.urs.cz/item/CS_URS_2023_01/185851121</t>
  </si>
  <si>
    <t xml:space="preserve">Poznámka k souboru cen:_x000d_
1. Ceny lze použít pouze tehdy, když není voda dostupná z vodovodního řádu. 2. V cenách jsou započteny i náklady na čerpání vody do cisterny. 3. V cenách nejsou započteny náklady na dodání vody. Tyto náklady se oceňují individuálně. </t>
  </si>
  <si>
    <t>"10x po výsadbě"69*10*0,03</t>
  </si>
  <si>
    <t>28</t>
  </si>
  <si>
    <t>338950145</t>
  </si>
  <si>
    <t>Osazení kůlů jednotlivě ve svahu do 1:5 se zadusáním do zeminy výška kůlu nad zemí přes 2,0 do 3,0 m</t>
  </si>
  <si>
    <t>-415140959</t>
  </si>
  <si>
    <t>Osazení dřevěných kůlových konstrukcí svislých Příplatek k cenám jednotlivých kůlů do jam se zadusáním do zeminy, výšky kůlů nad terénem přes 2,0 do 3,0 m</t>
  </si>
  <si>
    <t>https://podminky.urs.cz/item/CS_URS_2023_01/338950145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</si>
  <si>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 2. Ceny -0131 až -0156 a -0231 až -0256 jsou určeny pro osazování konstrukcí z jednotlivých kůlů, ve kterých je osová vzdálenost kůlů rovna nebo větší než 400 mm. 3. V cenách jsou započteny i náklady na : a) vytýčení a rozměření trasy b) řezání kůlů, sražení hran řezných ploch a dvojnásobný impregnační nátěr řezných ploch včetně nákladů na dodání impregnační hmoty. 4. V cenách -0101 až -0105, -0131 až -0135, -0201 až -0205, -0231 až -0235 jsou započteny i náklady na dodání betonových směsí. 5. V cenách -0121 až -0126, -0151 až -0156, -0221 až –0226 a -0251 až -0256 jsou započteny i náklady na zhotovení šablon oblouků a dočasných podpěrných konstrukcí sestav šikmých kůlů. 6. V cenách nejsou započteny náklady na provedení zemních prací; tyto práce se oceňují příslušnými cenami části A01 katalogu 800-1 Zemní práce. 7. V cenách -0111 až -0115, -0141 až -0145, -0211 až -0215 a -0241 až -0245 nejsou započteny náklady na případné prohození zeminy; tyto práce, pokud je prohození předepsáno projektem, se oceňují cenou 175 10-1209 katalogu 800-1 Zemní práce. 8. V cenách nejsou započteny náklady na podkladní vrstvy; tyto práce se oceňují cenami souboru cen 451 5 . - . 1 Lože pod potrubí, stoky a drobné objekty části A01 katalogu 827-1 Vedení trubní dálková a přípojná – vodovody a kanalizace. 9. Množství měrných jednotek se určuje u řadových konstrukcí v ose řady, mezi vnějšími hranami krajních kůlů. Prořez lze stanovit ve výši 2%. </t>
  </si>
  <si>
    <t>Vodorovné konstrukce</t>
  </si>
  <si>
    <t>29</t>
  </si>
  <si>
    <t>465511127</t>
  </si>
  <si>
    <t>Dlažba z lomového kamene na sucho s vyklínováním a vyplněním spár tl 200 mm</t>
  </si>
  <si>
    <t>-2323042</t>
  </si>
  <si>
    <t>Dlažba z lomového kamene lomařsky upraveného na sucho s vyklínováním kamenem, s vyplněním spár těženým kamenivem, drnem nebo ornicí s osetím, tl. kamene 200 mm</t>
  </si>
  <si>
    <t>https://podminky.urs.cz/item/CS_URS_2023_01/465511127</t>
  </si>
  <si>
    <t>P</t>
  </si>
  <si>
    <t>Poznámka k položce:_x000d_
opevnění PB pod jezem</t>
  </si>
  <si>
    <t>997</t>
  </si>
  <si>
    <t>Přesun sutě</t>
  </si>
  <si>
    <t>30</t>
  </si>
  <si>
    <t>997013873</t>
  </si>
  <si>
    <t>Poplatek za uložení stavebního odpadu na recyklační skládce (skládkovné) zeminy a kamení zatříděného do Katalogu odpadů pod kódem 17 05 04</t>
  </si>
  <si>
    <t>1971422467</t>
  </si>
  <si>
    <t>https://podminky.urs.cz/item/CS_URS_2023_01/997013873</t>
  </si>
  <si>
    <t>Poznámka k položce:_x000d_
skládka Kozlany</t>
  </si>
  <si>
    <t>398*1,7</t>
  </si>
  <si>
    <t>998</t>
  </si>
  <si>
    <t>Přesun hmot</t>
  </si>
  <si>
    <t>31</t>
  </si>
  <si>
    <t>998332011</t>
  </si>
  <si>
    <t>Přesun hmot pro úpravy vodních toků a kanály</t>
  </si>
  <si>
    <t>-477397</t>
  </si>
  <si>
    <t>Přesun hmot pro úpravy vodních toků a kanály, hráze rybníků apod. dopravní vzdálenost do 500 m</t>
  </si>
  <si>
    <t>https://podminky.urs.cz/item/CS_URS_2023_01/998332011</t>
  </si>
  <si>
    <t>3062-19-2 - SO-02 - Oprava stupně</t>
  </si>
  <si>
    <t>273 31 Základové des - 273 31 Základové desky z betonu prostého vodostavebního</t>
  </si>
  <si>
    <t>960 Bourání konstruk - 960 Bourání konstrukcí vodních staveb</t>
  </si>
  <si>
    <t>979 08-4 Poplatek za - 979 08-4 Poplatek za skládku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</si>
  <si>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</si>
  <si>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</si>
  <si>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</si>
  <si>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 Přesun sutě</t>
  </si>
  <si>
    <t>PSV - Práce a dodávky PSV</t>
  </si>
  <si>
    <t xml:space="preserve">    767 - Konstrukce zámečnické</t>
  </si>
  <si>
    <t xml:space="preserve">    783 - Dokončovací práce - nátěry</t>
  </si>
  <si>
    <t xml:space="preserve">    789 - Povrchové úpravy ocelových konstrukcí a technologických zařízení</t>
  </si>
  <si>
    <t>273 31 Základové des</t>
  </si>
  <si>
    <t>273 31 Základové desky z betonu prostého vodostavebního</t>
  </si>
  <si>
    <t>Ošetření stávající výztuže vč. antikorozní úpravy</t>
  </si>
  <si>
    <t>m</t>
  </si>
  <si>
    <t>-1032775208</t>
  </si>
  <si>
    <t>Ošetření stávající výztuže vč. antokorozní úpravy</t>
  </si>
  <si>
    <t>273361821</t>
  </si>
  <si>
    <t>Výztuž základových desek betonářskou ocelí 10 505 (R)</t>
  </si>
  <si>
    <t>-1532995430</t>
  </si>
  <si>
    <t>Výztuž základů desek z betonářské oceli 10 505 (R) nebo BSt 500</t>
  </si>
  <si>
    <t>https://podminky.urs.cz/item/CS_URS_2023_01/273361821</t>
  </si>
  <si>
    <t>"trny 10 mm zhlaví zdi" 94*0,617/1000*0,45</t>
  </si>
  <si>
    <t>"trny 6 mm lávka a PB zeď pod stupněm" (264+162)*(0,222*0,12)/1000</t>
  </si>
  <si>
    <t>"trny 10mm" 0,617/1000*800*0,3</t>
  </si>
  <si>
    <t>Součet</t>
  </si>
  <si>
    <t>279362021</t>
  </si>
  <si>
    <t>Výztuž základových zdí nosných svařovanými sítěmi Kari</t>
  </si>
  <si>
    <t>-1240200099</t>
  </si>
  <si>
    <t>Výztuž základových zdí nosných svislých nebo odkloněných od svislice, rovinných nebo oblých, deskových nebo žebrových, včetně výztuže jejich žeber ze svařovaných sítí z drátů typu KARI</t>
  </si>
  <si>
    <t>https://podminky.urs.cz/item/CS_URS_2023_01/279362021</t>
  </si>
  <si>
    <t>10*2,3*4/1000</t>
  </si>
  <si>
    <t>313362021</t>
  </si>
  <si>
    <t>Výztuž obkladových zdí svařovanými sítěmi Kari</t>
  </si>
  <si>
    <t>2119774026</t>
  </si>
  <si>
    <t>Výztuž nadzákladových zdí obkladových svislých nebo odkloněných od svislice, rovných nebo oblých ze svařovaných sítí z drátů typu KARI</t>
  </si>
  <si>
    <t>https://podminky.urs.cz/item/CS_URS_2023_01/313362021</t>
  </si>
  <si>
    <t>4/1000*(14+16)*(2+0,5+2*0,45)</t>
  </si>
  <si>
    <t>"patka zdi" 4*0,7*2*14/1000</t>
  </si>
  <si>
    <t>"patka schodiště" 0,7*0,5*2*4/1000</t>
  </si>
  <si>
    <t>960 Bourání konstruk</t>
  </si>
  <si>
    <t>960 Bourání konstrukcí vodních staveb</t>
  </si>
  <si>
    <t>985112113</t>
  </si>
  <si>
    <t>Odsekání degradovaného betonu stěn tl přes 30 do 50 mm</t>
  </si>
  <si>
    <t>186587098</t>
  </si>
  <si>
    <t>Odsekání degradovaného betonu stěn, tloušťky přes 30 do 50 mm</t>
  </si>
  <si>
    <t>https://podminky.urs.cz/item/CS_URS_2023_01/985112113</t>
  </si>
  <si>
    <t>2,2*(14+17)+20*0,6+0,5*37+10*2,3</t>
  </si>
  <si>
    <t>979 08-4 Poplatek za</t>
  </si>
  <si>
    <t>979 08-4 Poplatek za skládku</t>
  </si>
  <si>
    <t>997221861</t>
  </si>
  <si>
    <t>Poplatek za uložení stavebního odpadu na recyklační skládce (skládkovné) z prostého betonu pod kódem 17 01 01</t>
  </si>
  <si>
    <t>-1949250000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</si>
  <si>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</si>
  <si>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</si>
  <si>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121,7*0,08*2,5</t>
  </si>
  <si>
    <t>122151101</t>
  </si>
  <si>
    <t>Odkopávky a prokopávky nezapažené v hornině třídy těžitelnosti I skupiny 1 a 2 objem do 20 m3 strojně</t>
  </si>
  <si>
    <t>-1886526685</t>
  </si>
  <si>
    <t>Odkopávky a prokopávky nezapažené strojně v hornině třídy těžitelnosti I skupiny 1 a 2 do 20 m3</t>
  </si>
  <si>
    <t>https://podminky.urs.cz/item/CS_URS_2023_01/122151101</t>
  </si>
  <si>
    <t>0,75*(17,4+14)</t>
  </si>
  <si>
    <t>174101101</t>
  </si>
  <si>
    <t>Zásyp jam, šachet rýh nebo kolem objektů sypaninou se zhutněním</t>
  </si>
  <si>
    <t>695555282</t>
  </si>
  <si>
    <t>Zásyp sypaninou z jakékoliv horniny strojně s uložením výkopku ve vrstvách se zhutněním jam, šachet, rýh nebo kolem objektů v těchto vykopávkách</t>
  </si>
  <si>
    <t>https://podminky.urs.cz/item/CS_URS_2023_01/174101101</t>
  </si>
  <si>
    <t>Svislé a kompletní konstrukce</t>
  </si>
  <si>
    <t>321212745</t>
  </si>
  <si>
    <t>Oprava zdiva vodních staveb do 3 m3 z lomového kamene obkladního bez jeho dodání</t>
  </si>
  <si>
    <t>-2046822641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</si>
  <si>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obkladního</t>
  </si>
  <si>
    <t>https://podminky.urs.cz/item/CS_URS_2023_01/321212745</t>
  </si>
  <si>
    <t>321351010</t>
  </si>
  <si>
    <t>Bednění konstrukcí vodních staveb rovinné - zřízení</t>
  </si>
  <si>
    <t>1842931933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</si>
  <si>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</si>
  <si>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</si>
  <si>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>"patka schodiště" 0,8*0,6*2+0,25*0,6*2</t>
  </si>
  <si>
    <t>"patka a zhlaví zdi" 14*0,8+17,4*0,8+14*2*0,6</t>
  </si>
  <si>
    <t>321352010</t>
  </si>
  <si>
    <t>Bednění konstrukcí vodních staveb rovinné - odstranění</t>
  </si>
  <si>
    <t>2120047710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</si>
  <si>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</si>
  <si>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</si>
  <si>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321321116</t>
  </si>
  <si>
    <t>Konstrukce vodních staveb ze ŽB mrazuvzdorného tř. C 30/37</t>
  </si>
  <si>
    <t>547060611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</si>
  <si>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</si>
  <si>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https://podminky.urs.cz/item/CS_URS_2023_01/321321116</t>
  </si>
  <si>
    <t>"patka schodiště" 0,25*0,6*0,8</t>
  </si>
  <si>
    <t>"patka zdi" 14*0,8*0,3+17,4*0,8*0,3</t>
  </si>
  <si>
    <t>Úpravy povrchů, podlahy a osazování výplní</t>
  </si>
  <si>
    <t>636195111</t>
  </si>
  <si>
    <t>Vyplnění spár cementovou maltou dosavadní dlažby z lomového kamene melioračních kanálů</t>
  </si>
  <si>
    <t>-253790778</t>
  </si>
  <si>
    <t>Vyplnění spár dosavadní dlažby na dně a ve svahu melioračních kanálů cementovou maltou, dlažby z lomového kamene</t>
  </si>
  <si>
    <t>https://podminky.urs.cz/item/CS_URS_2023_01/636195111</t>
  </si>
  <si>
    <t>Ostatní konstrukce a práce, bourání</t>
  </si>
  <si>
    <t>938902122</t>
  </si>
  <si>
    <t>Čištění ploch betonových konstrukcí tlakovou vodou</t>
  </si>
  <si>
    <t>-699206144</t>
  </si>
  <si>
    <t>Čištění nádrží, ploch dřevěných nebo betonových konstrukcí, potrubí ploch betonových konstrukcí tlakovou vodou</t>
  </si>
  <si>
    <t>https://podminky.urs.cz/item/CS_URS_2023_01/938902122</t>
  </si>
  <si>
    <t>953961212</t>
  </si>
  <si>
    <t>Kotvy chemickou patronou M 10 hl 90 mm do betonu, ŽB nebo kamene s vyvrtáním otvoru</t>
  </si>
  <si>
    <t>1201016457</t>
  </si>
  <si>
    <t>Kotvy chemické s vyvrtáním otvoru do betonu, železobetonu nebo tvrdého kamene chemická patrona, velikost M 10, hloubka 90 mm</t>
  </si>
  <si>
    <t>https://podminky.urs.cz/item/CS_URS_2023_01/953961212</t>
  </si>
  <si>
    <t>Poznámka k položce:_x000d_
kotvení sloupků zábradlí a konstrukce schodiště</t>
  </si>
  <si>
    <t>953965115</t>
  </si>
  <si>
    <t>Kotevní šroub pro chemické kotvy M 10 dl 130 mm</t>
  </si>
  <si>
    <t>-1277715255</t>
  </si>
  <si>
    <t>Kotvy chemické s vyvrtáním otvoru kotevní šrouby pro chemické kotvy, velikost M 10, délka 130 mm</t>
  </si>
  <si>
    <t>https://podminky.urs.cz/item/CS_URS_2023_01/953965115</t>
  </si>
  <si>
    <t>Poznámka k položce:_x000d_
kotvení zábradlí a schodiště</t>
  </si>
  <si>
    <t>938903111</t>
  </si>
  <si>
    <t>Vysekání spár hl do 70 mm v dlažbě z lomového kamene</t>
  </si>
  <si>
    <t>1889049025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</si>
  <si>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</si>
  <si>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>https://podminky.urs.cz/item/CS_URS_2023_01/938903111</t>
  </si>
  <si>
    <t>985131111</t>
  </si>
  <si>
    <t>Očištění ploch stěn, rubu kleneb a podlah tlakovou vodou</t>
  </si>
  <si>
    <t>1085715918</t>
  </si>
  <si>
    <t>https://podminky.urs.cz/item/CS_URS_2023_01/985131111</t>
  </si>
  <si>
    <t>985311112</t>
  </si>
  <si>
    <t>Reprofilace stěn cementovou sanační maltou tl přes 10 do 20 mm</t>
  </si>
  <si>
    <t>1472778641</t>
  </si>
  <si>
    <t>Reprofilace betonu sanačními maltami na cementové bázi ručně stěn, tloušťky přes 10 do 20 mm</t>
  </si>
  <si>
    <t>https://podminky.urs.cz/item/CS_URS_2023_01/985311112</t>
  </si>
  <si>
    <t>"jemná refrofilace povrchu nábřežních zdí nad stupněm" 2,2*14+17*2,2</t>
  </si>
  <si>
    <t>985311113</t>
  </si>
  <si>
    <t>Reprofilace stěn cementovou sanační maltou tl přes 20 do 30 mm</t>
  </si>
  <si>
    <t>-1143183046</t>
  </si>
  <si>
    <t>Reprofilace betonu sanačními maltami na cementové bázi ručně stěn, tloušťky přes 20 do 30 mm</t>
  </si>
  <si>
    <t>https://podminky.urs.cz/item/CS_URS_2023_01/985311113</t>
  </si>
  <si>
    <t xml:space="preserve">"reprofilace lávky  a části PB stěny pod stupněm" 2,3*10+9*2</t>
  </si>
  <si>
    <t>985311120</t>
  </si>
  <si>
    <t>Reprofilace stěn cementovou sanační maltou tl přes 90 do 100 mm</t>
  </si>
  <si>
    <t>1235725117</t>
  </si>
  <si>
    <t>Reprofilace betonu sanačními maltami na cementové bázi ručně stěn, tloušťky přes 90 do 100 mm</t>
  </si>
  <si>
    <t>https://podminky.urs.cz/item/CS_URS_2023_01/985311120</t>
  </si>
  <si>
    <t>"hlubší poškození zdiva nad jezem" (14+17)*2,2+14*0,6</t>
  </si>
  <si>
    <t>985422311</t>
  </si>
  <si>
    <t>Injektáž trhlin š přes 1 do 2 mm v ŽB kcích tl do 100 mm aktivovanou cementovou maltou včetně vrtů</t>
  </si>
  <si>
    <t>1576475068</t>
  </si>
  <si>
    <t>Injektáž trhlin v betonových nebo železobetonových konstrukcích nízkotlaká do 0,6 MP s injektážními jehlami vloženými do vrtů včetně jejich vyvrtání aktivovanou cementovou maltou šířka trhlin do 2 mm tloušťka konstrukce do 100 mm</t>
  </si>
  <si>
    <t>https://podminky.urs.cz/item/CS_URS_2023_01/985422311</t>
  </si>
  <si>
    <t>Poznámka k položce:_x000d_
- oprava drobných trhlin v přelivné ploše</t>
  </si>
  <si>
    <t>R00126</t>
  </si>
  <si>
    <t xml:space="preserve">Demontáž stávajícího zábradlí s odvozem </t>
  </si>
  <si>
    <t>stavba</t>
  </si>
  <si>
    <t>1013947967</t>
  </si>
  <si>
    <t>Poznámka k položce:_x000d_
- délka 60 m, jednoduché sloupky a´2 m</t>
  </si>
  <si>
    <t xml:space="preserve"> Přesun sutě</t>
  </si>
  <si>
    <t>997006512</t>
  </si>
  <si>
    <t>Vodorovné doprava suti s naložením a složením na skládku přes 100 m do 1 km</t>
  </si>
  <si>
    <t>1669085530</t>
  </si>
  <si>
    <t>Vodorovná doprava suti na skládku s naložením na dopravní prostředek a složením přes 100 m do 1 km</t>
  </si>
  <si>
    <t>https://podminky.urs.cz/item/CS_URS_2023_01/997006512</t>
  </si>
  <si>
    <t>1584237660</t>
  </si>
  <si>
    <t>PSV</t>
  </si>
  <si>
    <t>Práce a dodávky PSV</t>
  </si>
  <si>
    <t>767</t>
  </si>
  <si>
    <t>Konstrukce zámečnické</t>
  </si>
  <si>
    <t>767591011</t>
  </si>
  <si>
    <t>Montáž podlah nebo podest z kompozitních pochůzných skládaných roštů o hmotnosti do 15 kg/m2</t>
  </si>
  <si>
    <t>CS ÚRS 2019 02</t>
  </si>
  <si>
    <t>-776612380</t>
  </si>
  <si>
    <t>Montáž výrobků z kompozitů podlah nebo podest z pochůzných skládaných roštů hmotnosti do 15 kg/m2</t>
  </si>
  <si>
    <t>1,55*1,5 'Přepočtené koeficientem množství</t>
  </si>
  <si>
    <t>63126011</t>
  </si>
  <si>
    <t>rošt kompozitní pochůzný skládaný 15x23/25mm, A15</t>
  </si>
  <si>
    <t>32</t>
  </si>
  <si>
    <t>1893291906</t>
  </si>
  <si>
    <t>767995113</t>
  </si>
  <si>
    <t>Montáž atypických zámečnických konstrukcí hm přes 10 do 20 kg</t>
  </si>
  <si>
    <t>1084792257</t>
  </si>
  <si>
    <t>Montáž ostatních atypických zámečnických konstrukcí hmotnosti přes 10 do 20 kg</t>
  </si>
  <si>
    <t>https://podminky.urs.cz/item/CS_URS_2023_01/767995113</t>
  </si>
  <si>
    <t>Poznámka k položce:_x000d_
- včetně vyrovnání podkladu pod patky sloupků</t>
  </si>
  <si>
    <t>"schodiště" 249</t>
  </si>
  <si>
    <t>"zábradlí" 1890</t>
  </si>
  <si>
    <t>R00125</t>
  </si>
  <si>
    <t>Atypické zámečnické konstrukce (výroba, dodávka)</t>
  </si>
  <si>
    <t>-245387106</t>
  </si>
  <si>
    <t>Poznámka k položce:_x000d_
žárově zinkováno</t>
  </si>
  <si>
    <t>998767101</t>
  </si>
  <si>
    <t>Přesun hmot tonážní pro zámečnické konstrukce v objektech v do 6 m</t>
  </si>
  <si>
    <t>-763872515</t>
  </si>
  <si>
    <t>Přesun hmot pro zámečnické konstrukce stanovený z hmotnosti přesunovaného materiálu vodorovná dopravní vzdálenost do 50 m v objektech výšky do 6 m</t>
  </si>
  <si>
    <t>https://podminky.urs.cz/item/CS_URS_2023_01/998767101</t>
  </si>
  <si>
    <t>2790,27130434783*0,001 'Přepočtené koeficientem množství</t>
  </si>
  <si>
    <t>30909186</t>
  </si>
  <si>
    <t>šroub vratový 4.6 M10x50mm</t>
  </si>
  <si>
    <t>100 kus</t>
  </si>
  <si>
    <t>56204025</t>
  </si>
  <si>
    <t>2,4</t>
  </si>
  <si>
    <t>30925114</t>
  </si>
  <si>
    <t>šroub metrický DIN 931 5.8 BZ M12x120mm</t>
  </si>
  <si>
    <t>1768601809</t>
  </si>
  <si>
    <t>33</t>
  </si>
  <si>
    <t>31111013</t>
  </si>
  <si>
    <t>matice nerezová šestihranná M12</t>
  </si>
  <si>
    <t>-1918577572</t>
  </si>
  <si>
    <t>34</t>
  </si>
  <si>
    <t>31111018</t>
  </si>
  <si>
    <t>matice nerezová šestihranná M10</t>
  </si>
  <si>
    <t>2099141516</t>
  </si>
  <si>
    <t>783</t>
  </si>
  <si>
    <t>Dokončovací práce - nátěry</t>
  </si>
  <si>
    <t>35</t>
  </si>
  <si>
    <t>783314101</t>
  </si>
  <si>
    <t>Základní jednonásobný syntetický nátěr zámečnických konstrukcí</t>
  </si>
  <si>
    <t>-1175188352</t>
  </si>
  <si>
    <t>Základní nátěr zámečnických konstrukcí jednonásobný syntetický</t>
  </si>
  <si>
    <t>https://podminky.urs.cz/item/CS_URS_2023_01/783314101</t>
  </si>
  <si>
    <t>"konstrukce desky nátoku do MVE a drážek stavidel" 18</t>
  </si>
  <si>
    <t>36</t>
  </si>
  <si>
    <t>783317101</t>
  </si>
  <si>
    <t>Krycí jednonásobný syntetický standardní nátěr zámečnických konstrukcí</t>
  </si>
  <si>
    <t>-973285300</t>
  </si>
  <si>
    <t>Krycí nátěr (email) zámečnických konstrukcí jednonásobný syntetický standardní</t>
  </si>
  <si>
    <t>https://podminky.urs.cz/item/CS_URS_2023_01/783317101</t>
  </si>
  <si>
    <t>37</t>
  </si>
  <si>
    <t>783324201</t>
  </si>
  <si>
    <t>Základní antikorozní jednonásobný akrylátový nátěr zámečnických konstrukcí</t>
  </si>
  <si>
    <t>-1754781101</t>
  </si>
  <si>
    <t>Základní antikorozní nátěr zámečnických konstrukcí jednonásobný akrylátový</t>
  </si>
  <si>
    <t>https://podminky.urs.cz/item/CS_URS_2023_01/783324201</t>
  </si>
  <si>
    <t>38</t>
  </si>
  <si>
    <t>783827103</t>
  </si>
  <si>
    <t>Krycí jednonásobný silikátový nátěr hladkých betonových povrchů</t>
  </si>
  <si>
    <t>2023240545</t>
  </si>
  <si>
    <t>Krycí (ochranný ) nátěr omítek jednonásobný hladkých betonových povrchů nebo povrchů z desek na bázi dřeva (dřevovláknitých apod.) silikátový</t>
  </si>
  <si>
    <t>https://podminky.urs.cz/item/CS_URS_2023_01/783827103</t>
  </si>
  <si>
    <t>220</t>
  </si>
  <si>
    <t>789</t>
  </si>
  <si>
    <t>Povrchové úpravy ocelových konstrukcí a technologických zařízení</t>
  </si>
  <si>
    <t>39</t>
  </si>
  <si>
    <t>789211111</t>
  </si>
  <si>
    <t>Provedení otryskání zařízení nečlenitých stupeň zarezavění A stupeň přípravy Sa 3</t>
  </si>
  <si>
    <t>1828363206</t>
  </si>
  <si>
    <t>Provedení otryskání povrchů zařízení suché abrazivní tryskání, s povrchem nečlenitým stupeň zarezavění A, stupeň přípravy Sa 3</t>
  </si>
  <si>
    <t>https://podminky.urs.cz/item/CS_URS_2023_01/789211111</t>
  </si>
  <si>
    <t>"kovoé konstrukce mimo zábradlí"18</t>
  </si>
  <si>
    <t>40</t>
  </si>
  <si>
    <t>42118101</t>
  </si>
  <si>
    <t>materiál tryskací (ostrohranný tvrdý písek)</t>
  </si>
  <si>
    <t>51899483</t>
  </si>
  <si>
    <t>18*0,01 'Přepočtené koeficientem množství</t>
  </si>
  <si>
    <t>3062-19-3 -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</si>
  <si>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</si>
  <si>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</si>
  <si>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</si>
  <si>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</si>
  <si>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>938909331</t>
  </si>
  <si>
    <t>Čištění vozovek metením ručně podkladu nebo krytu betonového nebo živičného</t>
  </si>
  <si>
    <t>534466203</t>
  </si>
  <si>
    <t>Čištění vozovek metením bláta, prachu nebo hlinitého nánosu s odklizením na hromady na vzdálenost do 20 m nebo naložením na dopravní prostředek ručně povrchu podkladu nebo krytu betonového nebo živičného</t>
  </si>
  <si>
    <t>https://podminky.urs.cz/item/CS_URS_2023_01/938909331</t>
  </si>
  <si>
    <t>VRN</t>
  </si>
  <si>
    <t>VRN1</t>
  </si>
  <si>
    <t>Průzkumné, geodetické a projektové práce</t>
  </si>
  <si>
    <t>012103000</t>
  </si>
  <si>
    <t>Geodetické práce před výstavbou</t>
  </si>
  <si>
    <t>1024</t>
  </si>
  <si>
    <t>1310919108</t>
  </si>
  <si>
    <t>https://podminky.urs.cz/item/CS_URS_2023_01/012103000</t>
  </si>
  <si>
    <t>012303000</t>
  </si>
  <si>
    <t>Geodetické práce po výstavbě</t>
  </si>
  <si>
    <t>-433026956</t>
  </si>
  <si>
    <t>https://podminky.urs.cz/item/CS_URS_2023_01/012303000</t>
  </si>
  <si>
    <t>VRN2</t>
  </si>
  <si>
    <t>Příprava staveniště</t>
  </si>
  <si>
    <t>021203000</t>
  </si>
  <si>
    <t>Odlov ryb</t>
  </si>
  <si>
    <t>1063768650</t>
  </si>
  <si>
    <t>https://podminky.urs.cz/item/CS_URS_2023_01/021203000</t>
  </si>
  <si>
    <t>VRN3</t>
  </si>
  <si>
    <t>Zařízení staveniště</t>
  </si>
  <si>
    <t>030001000</t>
  </si>
  <si>
    <t>51834873</t>
  </si>
  <si>
    <t>https://podminky.urs.cz/item/CS_URS_2023_01/030001000</t>
  </si>
  <si>
    <t>034303000</t>
  </si>
  <si>
    <t>Dopravní značení na staveništi</t>
  </si>
  <si>
    <t>-835941216</t>
  </si>
  <si>
    <t>https://podminky.urs.cz/item/CS_URS_2023_01/034303000</t>
  </si>
  <si>
    <t>Poznámka k položce:_x000d_
včetně zajištění projednání s PČR DI a odborem dopravyměú Vyškov</t>
  </si>
  <si>
    <t>034503000</t>
  </si>
  <si>
    <t xml:space="preserve">Informační tabule  (mosaz)</t>
  </si>
  <si>
    <t>-1272668411</t>
  </si>
  <si>
    <t>Informační tabule (mosaz) 50x50 cm</t>
  </si>
  <si>
    <t>https://podminky.urs.cz/item/CS_URS_2023_01/034503000</t>
  </si>
  <si>
    <t>Poznámka k položce:_x000d_
- výroba a montáž namísto poškozené_x000d_
- rozměry 50x50 cm</t>
  </si>
  <si>
    <t>039203000</t>
  </si>
  <si>
    <t>Úprava terénu po zrušení zařízení staveniště</t>
  </si>
  <si>
    <t>-958267762</t>
  </si>
  <si>
    <t>https://podminky.urs.cz/item/CS_URS_2023_01/039203000</t>
  </si>
  <si>
    <t>R001</t>
  </si>
  <si>
    <t>Příplatek za využívání menší mechnizace</t>
  </si>
  <si>
    <t>389226252</t>
  </si>
  <si>
    <t>Poznámka k položce:_x000d_
zvýšené náklady na na přesun hmot využitím drobné mechanizace v úseku cykloszeky (cca 500m)</t>
  </si>
  <si>
    <t>R002</t>
  </si>
  <si>
    <t>Zřízení a odstranění dočasných sjezdů</t>
  </si>
  <si>
    <t>1846587311</t>
  </si>
  <si>
    <t>R003</t>
  </si>
  <si>
    <t>Zajištění ochrany pozemních komunikací a cyklostezky</t>
  </si>
  <si>
    <t>-1000635938</t>
  </si>
  <si>
    <t>Poznámka k položce:_x000d_
technické řešení ochrany cyklostezky a pozemních komunikací je řešeno technologií dodavatele stavby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</si>
</sst>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2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55115" TargetMode="External" /><Relationship Id="rId2" Type="http://schemas.openxmlformats.org/officeDocument/2006/relationships/hyperlink" Target="https://podminky.urs.cz/item/CS_URS_2023_01/112155121" TargetMode="External" /><Relationship Id="rId3" Type="http://schemas.openxmlformats.org/officeDocument/2006/relationships/hyperlink" Target="https://podminky.urs.cz/item/CS_URS_2023_01/162301931" TargetMode="External" /><Relationship Id="rId4" Type="http://schemas.openxmlformats.org/officeDocument/2006/relationships/hyperlink" Target="https://podminky.urs.cz/item/CS_URS_2023_01/162301932" TargetMode="External" /><Relationship Id="rId5" Type="http://schemas.openxmlformats.org/officeDocument/2006/relationships/hyperlink" Target="https://podminky.urs.cz/item/CS_URS_2023_01/111251202" TargetMode="External" /><Relationship Id="rId6" Type="http://schemas.openxmlformats.org/officeDocument/2006/relationships/hyperlink" Target="https://podminky.urs.cz/item/CS_URS_2023_01/112151112" TargetMode="External" /><Relationship Id="rId7" Type="http://schemas.openxmlformats.org/officeDocument/2006/relationships/hyperlink" Target="https://podminky.urs.cz/item/CS_URS_2023_01/112151114" TargetMode="External" /><Relationship Id="rId8" Type="http://schemas.openxmlformats.org/officeDocument/2006/relationships/hyperlink" Target="https://podminky.urs.cz/item/CS_URS_2023_01/129153101" TargetMode="External" /><Relationship Id="rId9" Type="http://schemas.openxmlformats.org/officeDocument/2006/relationships/hyperlink" Target="https://podminky.urs.cz/item/CS_URS_2023_01/162201411" TargetMode="External" /><Relationship Id="rId10" Type="http://schemas.openxmlformats.org/officeDocument/2006/relationships/hyperlink" Target="https://podminky.urs.cz/item/CS_URS_2023_01/162201412" TargetMode="External" /><Relationship Id="rId11" Type="http://schemas.openxmlformats.org/officeDocument/2006/relationships/hyperlink" Target="https://podminky.urs.cz/item/CS_URS_2023_01/162751117" TargetMode="External" /><Relationship Id="rId12" Type="http://schemas.openxmlformats.org/officeDocument/2006/relationships/hyperlink" Target="https://podminky.urs.cz/item/CS_URS_2023_01/183105214" TargetMode="External" /><Relationship Id="rId13" Type="http://schemas.openxmlformats.org/officeDocument/2006/relationships/hyperlink" Target="https://podminky.urs.cz/item/CS_URS_2023_01/184102114" TargetMode="External" /><Relationship Id="rId14" Type="http://schemas.openxmlformats.org/officeDocument/2006/relationships/hyperlink" Target="https://podminky.urs.cz/item/CS_URS_2023_01/184911422" TargetMode="External" /><Relationship Id="rId15" Type="http://schemas.openxmlformats.org/officeDocument/2006/relationships/hyperlink" Target="https://podminky.urs.cz/item/CS_URS_2023_01/185802114" TargetMode="External" /><Relationship Id="rId16" Type="http://schemas.openxmlformats.org/officeDocument/2006/relationships/hyperlink" Target="https://podminky.urs.cz/item/CS_URS_2023_01/185804312" TargetMode="External" /><Relationship Id="rId17" Type="http://schemas.openxmlformats.org/officeDocument/2006/relationships/hyperlink" Target="https://podminky.urs.cz/item/CS_URS_2023_01/185851121" TargetMode="External" /><Relationship Id="rId18" Type="http://schemas.openxmlformats.org/officeDocument/2006/relationships/hyperlink" Target="https://podminky.urs.cz/item/CS_URS_2023_01/338950145" TargetMode="External" /><Relationship Id="rId19" Type="http://schemas.openxmlformats.org/officeDocument/2006/relationships/hyperlink" Target="https://podminky.urs.cz/item/CS_URS_2023_01/465511127" TargetMode="External" /><Relationship Id="rId20" Type="http://schemas.openxmlformats.org/officeDocument/2006/relationships/hyperlink" Target="https://podminky.urs.cz/item/CS_URS_2023_01/997013873" TargetMode="External" /><Relationship Id="rId21" Type="http://schemas.openxmlformats.org/officeDocument/2006/relationships/hyperlink" Target="https://podminky.urs.cz/item/CS_URS_2023_01/998332011" TargetMode="External" /><Relationship Id="rId2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273361821" TargetMode="External" /><Relationship Id="rId2" Type="http://schemas.openxmlformats.org/officeDocument/2006/relationships/hyperlink" Target="https://podminky.urs.cz/item/CS_URS_2023_01/279362021" TargetMode="External" /><Relationship Id="rId3" Type="http://schemas.openxmlformats.org/officeDocument/2006/relationships/hyperlink" Target="https://podminky.urs.cz/item/CS_URS_2023_01/313362021" TargetMode="External" /><Relationship Id="rId4" Type="http://schemas.openxmlformats.org/officeDocument/2006/relationships/hyperlink" Target="https://podminky.urs.cz/item/CS_URS_2023_01/985112113" TargetMode="External" /><Relationship Id="rId5" Type="http://schemas.openxmlformats.org/officeDocument/2006/relationships/hyperlink" Target="https://podminky.urs.cz/item/CS_URS_2023_01/997221861" TargetMode="External" /><Relationship Id="rId6" Type="http://schemas.openxmlformats.org/officeDocument/2006/relationships/hyperlink" Target="https://podminky.urs.cz/item/CS_URS_2023_01/122151101" TargetMode="External" /><Relationship Id="rId7" Type="http://schemas.openxmlformats.org/officeDocument/2006/relationships/hyperlink" Target="https://podminky.urs.cz/item/CS_URS_2023_01/174101101" TargetMode="External" /><Relationship Id="rId8" Type="http://schemas.openxmlformats.org/officeDocument/2006/relationships/hyperlink" Target="https://podminky.urs.cz/item/CS_URS_2023_01/321212745" TargetMode="External" /><Relationship Id="rId9" Type="http://schemas.openxmlformats.org/officeDocument/2006/relationships/hyperlink" Target="https://podminky.urs.cz/item/CS_URS_2023_01/321351010" TargetMode="External" /><Relationship Id="rId10" Type="http://schemas.openxmlformats.org/officeDocument/2006/relationships/hyperlink" Target="https://podminky.urs.cz/item/CS_URS_2023_01/321352010" TargetMode="External" /><Relationship Id="rId11" Type="http://schemas.openxmlformats.org/officeDocument/2006/relationships/hyperlink" Target="https://podminky.urs.cz/item/CS_URS_2023_01/321321116" TargetMode="External" /><Relationship Id="rId12" Type="http://schemas.openxmlformats.org/officeDocument/2006/relationships/hyperlink" Target="https://podminky.urs.cz/item/CS_URS_2023_01/636195111" TargetMode="External" /><Relationship Id="rId13" Type="http://schemas.openxmlformats.org/officeDocument/2006/relationships/hyperlink" Target="https://podminky.urs.cz/item/CS_URS_2023_01/938902122" TargetMode="External" /><Relationship Id="rId14" Type="http://schemas.openxmlformats.org/officeDocument/2006/relationships/hyperlink" Target="https://podminky.urs.cz/item/CS_URS_2023_01/953961212" TargetMode="External" /><Relationship Id="rId15" Type="http://schemas.openxmlformats.org/officeDocument/2006/relationships/hyperlink" Target="https://podminky.urs.cz/item/CS_URS_2023_01/953965115" TargetMode="External" /><Relationship Id="rId16" Type="http://schemas.openxmlformats.org/officeDocument/2006/relationships/hyperlink" Target="https://podminky.urs.cz/item/CS_URS_2023_01/938903111" TargetMode="External" /><Relationship Id="rId17" Type="http://schemas.openxmlformats.org/officeDocument/2006/relationships/hyperlink" Target="https://podminky.urs.cz/item/CS_URS_2023_01/985131111" TargetMode="External" /><Relationship Id="rId18" Type="http://schemas.openxmlformats.org/officeDocument/2006/relationships/hyperlink" Target="https://podminky.urs.cz/item/CS_URS_2023_01/985311112" TargetMode="External" /><Relationship Id="rId19" Type="http://schemas.openxmlformats.org/officeDocument/2006/relationships/hyperlink" Target="https://podminky.urs.cz/item/CS_URS_2023_01/985311113" TargetMode="External" /><Relationship Id="rId20" Type="http://schemas.openxmlformats.org/officeDocument/2006/relationships/hyperlink" Target="https://podminky.urs.cz/item/CS_URS_2023_01/985311120" TargetMode="External" /><Relationship Id="rId21" Type="http://schemas.openxmlformats.org/officeDocument/2006/relationships/hyperlink" Target="https://podminky.urs.cz/item/CS_URS_2023_01/985422311" TargetMode="External" /><Relationship Id="rId22" Type="http://schemas.openxmlformats.org/officeDocument/2006/relationships/hyperlink" Target="https://podminky.urs.cz/item/CS_URS_2023_01/997006512" TargetMode="External" /><Relationship Id="rId23" Type="http://schemas.openxmlformats.org/officeDocument/2006/relationships/hyperlink" Target="https://podminky.urs.cz/item/CS_URS_2023_01/998332011" TargetMode="External" /><Relationship Id="rId24" Type="http://schemas.openxmlformats.org/officeDocument/2006/relationships/hyperlink" Target="https://podminky.urs.cz/item/CS_URS_2023_01/767995113" TargetMode="External" /><Relationship Id="rId25" Type="http://schemas.openxmlformats.org/officeDocument/2006/relationships/hyperlink" Target="https://podminky.urs.cz/item/CS_URS_2023_01/998767101" TargetMode="External" /><Relationship Id="rId26" Type="http://schemas.openxmlformats.org/officeDocument/2006/relationships/hyperlink" Target="https://podminky.urs.cz/item/CS_URS_2023_01/783314101" TargetMode="External" /><Relationship Id="rId27" Type="http://schemas.openxmlformats.org/officeDocument/2006/relationships/hyperlink" Target="https://podminky.urs.cz/item/CS_URS_2023_01/783317101" TargetMode="External" /><Relationship Id="rId28" Type="http://schemas.openxmlformats.org/officeDocument/2006/relationships/hyperlink" Target="https://podminky.urs.cz/item/CS_URS_2023_01/783324201" TargetMode="External" /><Relationship Id="rId29" Type="http://schemas.openxmlformats.org/officeDocument/2006/relationships/hyperlink" Target="https://podminky.urs.cz/item/CS_URS_2023_01/783827103" TargetMode="External" /><Relationship Id="rId30" Type="http://schemas.openxmlformats.org/officeDocument/2006/relationships/hyperlink" Target="https://podminky.urs.cz/item/CS_URS_2023_01/789211111" TargetMode="External" /><Relationship Id="rId3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38909331" TargetMode="External" /><Relationship Id="rId2" Type="http://schemas.openxmlformats.org/officeDocument/2006/relationships/hyperlink" Target="https://podminky.urs.cz/item/CS_URS_2023_01/0121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21203000" TargetMode="External" /><Relationship Id="rId5" Type="http://schemas.openxmlformats.org/officeDocument/2006/relationships/hyperlink" Target="https://podminky.urs.cz/item/CS_URS_2023_01/030001000" TargetMode="External" /><Relationship Id="rId6" Type="http://schemas.openxmlformats.org/officeDocument/2006/relationships/hyperlink" Target="https://podminky.urs.cz/item/CS_URS_2023_01/034303000" TargetMode="External" /><Relationship Id="rId7" Type="http://schemas.openxmlformats.org/officeDocument/2006/relationships/hyperlink" Target="https://podminky.urs.cz/item/CS_URS_2023_01/034503000" TargetMode="External" /><Relationship Id="rId8" Type="http://schemas.openxmlformats.org/officeDocument/2006/relationships/hyperlink" Target="https://podminky.urs.cz/item/CS_URS_2023_01/039203000" TargetMode="External" /><Relationship Id="rId9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14.4" customHeight="1">
      <c r="B26" s="20"/>
      <c r="C26" s="21"/>
      <c r="D26" s="37" t="s">
        <v>35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8">
        <f>ROUND(AG94,2)</f>
        <v>0</v>
      </c>
      <c r="AL26" s="21"/>
      <c r="AM26" s="21"/>
      <c r="AN26" s="21"/>
      <c r="AO26" s="21"/>
      <c r="AP26" s="21"/>
      <c r="AQ26" s="21"/>
      <c r="AR26" s="19"/>
      <c r="BE26" s="30"/>
    </row>
    <row r="27" s="1" customFormat="1" ht="14.4" customHeight="1">
      <c r="B27" s="20"/>
      <c r="C27" s="21"/>
      <c r="D27" s="37" t="s">
        <v>36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38">
        <f>ROUND(AG99, 2)</f>
        <v>0</v>
      </c>
      <c r="AL27" s="38"/>
      <c r="AM27" s="38"/>
      <c r="AN27" s="38"/>
      <c r="AO27" s="38"/>
      <c r="AP27" s="21"/>
      <c r="AQ27" s="21"/>
      <c r="AR27" s="19"/>
      <c r="BE27" s="30"/>
    </row>
    <row r="28" s="2" customFormat="1" ht="6.96" customHeigh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2"/>
      <c r="BE28" s="30"/>
    </row>
    <row r="29" s="2" customFormat="1" ht="25.92" customHeight="1">
      <c r="A29" s="39"/>
      <c r="B29" s="40"/>
      <c r="C29" s="41"/>
      <c r="D29" s="43" t="s">
        <v>37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5">
        <f>ROUND(AK26 + AK27, 2)</f>
        <v>0</v>
      </c>
      <c r="AL29" s="44"/>
      <c r="AM29" s="44"/>
      <c r="AN29" s="44"/>
      <c r="AO29" s="44"/>
      <c r="AP29" s="41"/>
      <c r="AQ29" s="41"/>
      <c r="AR29" s="42"/>
      <c r="BE29" s="30"/>
    </row>
    <row r="30" s="2" customFormat="1" ht="6.96" customHeight="1">
      <c r="A30" s="39"/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2"/>
      <c r="BE30" s="30"/>
    </row>
    <row r="31" s="2" customFormat="1">
      <c r="A31" s="39"/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6" t="s">
        <v>38</v>
      </c>
      <c r="M31" s="46"/>
      <c r="N31" s="46"/>
      <c r="O31" s="46"/>
      <c r="P31" s="46"/>
      <c r="Q31" s="41"/>
      <c r="R31" s="41"/>
      <c r="S31" s="41"/>
      <c r="T31" s="41"/>
      <c r="U31" s="41"/>
      <c r="V31" s="41"/>
      <c r="W31" s="46" t="s">
        <v>39</v>
      </c>
      <c r="X31" s="46"/>
      <c r="Y31" s="46"/>
      <c r="Z31" s="46"/>
      <c r="AA31" s="46"/>
      <c r="AB31" s="46"/>
      <c r="AC31" s="46"/>
      <c r="AD31" s="46"/>
      <c r="AE31" s="46"/>
      <c r="AF31" s="41"/>
      <c r="AG31" s="41"/>
      <c r="AH31" s="41"/>
      <c r="AI31" s="41"/>
      <c r="AJ31" s="41"/>
      <c r="AK31" s="46" t="s">
        <v>40</v>
      </c>
      <c r="AL31" s="46"/>
      <c r="AM31" s="46"/>
      <c r="AN31" s="46"/>
      <c r="AO31" s="46"/>
      <c r="AP31" s="41"/>
      <c r="AQ31" s="41"/>
      <c r="AR31" s="42"/>
      <c r="BE31" s="30"/>
    </row>
    <row r="32" s="3" customFormat="1" ht="14.4" customHeight="1">
      <c r="A32" s="3"/>
      <c r="B32" s="47"/>
      <c r="C32" s="48"/>
      <c r="D32" s="31" t="s">
        <v>41</v>
      </c>
      <c r="E32" s="48"/>
      <c r="F32" s="31" t="s">
        <v>42</v>
      </c>
      <c r="G32" s="48"/>
      <c r="H32" s="48"/>
      <c r="I32" s="48"/>
      <c r="J32" s="48"/>
      <c r="K32" s="48"/>
      <c r="L32" s="49">
        <v>0.20999999999999999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ROUND(AZ94 + SUM(CD99:CD103),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f>ROUND(AV94 + SUM(BY99:BY103), 2)</f>
        <v>0</v>
      </c>
      <c r="AL32" s="48"/>
      <c r="AM32" s="48"/>
      <c r="AN32" s="48"/>
      <c r="AO32" s="48"/>
      <c r="AP32" s="48"/>
      <c r="AQ32" s="48"/>
      <c r="AR32" s="51"/>
      <c r="BE32" s="52"/>
    </row>
    <row r="33" s="3" customFormat="1" ht="14.4" customHeight="1">
      <c r="A33" s="3"/>
      <c r="B33" s="47"/>
      <c r="C33" s="48"/>
      <c r="D33" s="48"/>
      <c r="E33" s="48"/>
      <c r="F33" s="31" t="s">
        <v>43</v>
      </c>
      <c r="G33" s="48"/>
      <c r="H33" s="48"/>
      <c r="I33" s="48"/>
      <c r="J33" s="48"/>
      <c r="K33" s="48"/>
      <c r="L33" s="49">
        <v>0.14999999999999999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ROUND(BA94 + SUM(CE99:CE103),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f>ROUND(AW94 + SUM(BZ99:BZ103), 2)</f>
        <v>0</v>
      </c>
      <c r="AL33" s="48"/>
      <c r="AM33" s="48"/>
      <c r="AN33" s="48"/>
      <c r="AO33" s="48"/>
      <c r="AP33" s="48"/>
      <c r="AQ33" s="48"/>
      <c r="AR33" s="51"/>
      <c r="BE33" s="52"/>
    </row>
    <row r="34" hidden="1" s="3" customFormat="1" ht="14.4" customHeight="1">
      <c r="A34" s="3"/>
      <c r="B34" s="47"/>
      <c r="C34" s="48"/>
      <c r="D34" s="48"/>
      <c r="E34" s="48"/>
      <c r="F34" s="31" t="s">
        <v>44</v>
      </c>
      <c r="G34" s="48"/>
      <c r="H34" s="48"/>
      <c r="I34" s="48"/>
      <c r="J34" s="48"/>
      <c r="K34" s="48"/>
      <c r="L34" s="49">
        <v>0.20999999999999999</v>
      </c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50">
        <f>ROUND(BB94 + SUM(CF99:CF103), 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0">
        <v>0</v>
      </c>
      <c r="AL34" s="48"/>
      <c r="AM34" s="48"/>
      <c r="AN34" s="48"/>
      <c r="AO34" s="48"/>
      <c r="AP34" s="48"/>
      <c r="AQ34" s="48"/>
      <c r="AR34" s="51"/>
      <c r="BE34" s="52"/>
    </row>
    <row r="35" hidden="1" s="3" customFormat="1" ht="14.4" customHeight="1">
      <c r="A35" s="3"/>
      <c r="B35" s="47"/>
      <c r="C35" s="48"/>
      <c r="D35" s="48"/>
      <c r="E35" s="48"/>
      <c r="F35" s="31" t="s">
        <v>45</v>
      </c>
      <c r="G35" s="48"/>
      <c r="H35" s="48"/>
      <c r="I35" s="48"/>
      <c r="J35" s="48"/>
      <c r="K35" s="48"/>
      <c r="L35" s="49">
        <v>0.14999999999999999</v>
      </c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50">
        <f>ROUND(BC94 + SUM(CG99:CG103), 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0">
        <v>0</v>
      </c>
      <c r="AL35" s="48"/>
      <c r="AM35" s="48"/>
      <c r="AN35" s="48"/>
      <c r="AO35" s="48"/>
      <c r="AP35" s="48"/>
      <c r="AQ35" s="48"/>
      <c r="AR35" s="51"/>
      <c r="BE35" s="3"/>
    </row>
    <row r="36" hidden="1" s="3" customFormat="1" ht="14.4" customHeight="1">
      <c r="A36" s="3"/>
      <c r="B36" s="47"/>
      <c r="C36" s="48"/>
      <c r="D36" s="48"/>
      <c r="E36" s="48"/>
      <c r="F36" s="31" t="s">
        <v>46</v>
      </c>
      <c r="G36" s="48"/>
      <c r="H36" s="48"/>
      <c r="I36" s="48"/>
      <c r="J36" s="48"/>
      <c r="K36" s="48"/>
      <c r="L36" s="49">
        <v>0</v>
      </c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50">
        <f>ROUND(BD94 + SUM(CH99:CH103), 2)</f>
        <v>0</v>
      </c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50">
        <v>0</v>
      </c>
      <c r="AL36" s="48"/>
      <c r="AM36" s="48"/>
      <c r="AN36" s="48"/>
      <c r="AO36" s="48"/>
      <c r="AP36" s="48"/>
      <c r="AQ36" s="48"/>
      <c r="AR36" s="51"/>
      <c r="BE36" s="3"/>
    </row>
    <row r="37" s="2" customFormat="1" ht="6.96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2"/>
      <c r="BE37" s="39"/>
    </row>
    <row r="38" s="2" customFormat="1" ht="25.92" customHeight="1">
      <c r="A38" s="39"/>
      <c r="B38" s="40"/>
      <c r="C38" s="53"/>
      <c r="D38" s="54" t="s">
        <v>47</v>
      </c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6" t="s">
        <v>48</v>
      </c>
      <c r="U38" s="55"/>
      <c r="V38" s="55"/>
      <c r="W38" s="55"/>
      <c r="X38" s="57" t="s">
        <v>49</v>
      </c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8">
        <f>SUM(AK29:AK36)</f>
        <v>0</v>
      </c>
      <c r="AL38" s="55"/>
      <c r="AM38" s="55"/>
      <c r="AN38" s="55"/>
      <c r="AO38" s="59"/>
      <c r="AP38" s="53"/>
      <c r="AQ38" s="53"/>
      <c r="AR38" s="42"/>
      <c r="BE38" s="39"/>
    </row>
    <row r="39" s="2" customFormat="1" ht="6.96" customHeight="1">
      <c r="A39" s="39"/>
      <c r="B39" s="40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2"/>
      <c r="BE39" s="39"/>
    </row>
    <row r="40" s="2" customFormat="1" ht="14.4" customHeight="1">
      <c r="A40" s="3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2"/>
      <c r="BE40" s="3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9"/>
      <c r="B60" s="40"/>
      <c r="C60" s="41"/>
      <c r="D60" s="65" t="s">
        <v>52</v>
      </c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65" t="s">
        <v>53</v>
      </c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65" t="s">
        <v>52</v>
      </c>
      <c r="AI60" s="44"/>
      <c r="AJ60" s="44"/>
      <c r="AK60" s="44"/>
      <c r="AL60" s="44"/>
      <c r="AM60" s="65" t="s">
        <v>53</v>
      </c>
      <c r="AN60" s="44"/>
      <c r="AO60" s="44"/>
      <c r="AP60" s="41"/>
      <c r="AQ60" s="41"/>
      <c r="AR60" s="42"/>
      <c r="BE60" s="39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2"/>
      <c r="BE64" s="39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9"/>
      <c r="B75" s="40"/>
      <c r="C75" s="41"/>
      <c r="D75" s="65" t="s">
        <v>52</v>
      </c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65" t="s">
        <v>53</v>
      </c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65" t="s">
        <v>52</v>
      </c>
      <c r="AI75" s="44"/>
      <c r="AJ75" s="44"/>
      <c r="AK75" s="44"/>
      <c r="AL75" s="44"/>
      <c r="AM75" s="65" t="s">
        <v>53</v>
      </c>
      <c r="AN75" s="44"/>
      <c r="AO75" s="44"/>
      <c r="AP75" s="41"/>
      <c r="AQ75" s="41"/>
      <c r="AR75" s="42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2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2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2"/>
      <c r="BE81" s="39"/>
    </row>
    <row r="82" s="2" customFormat="1" ht="24.96" customHeight="1">
      <c r="A82" s="39"/>
      <c r="B82" s="40"/>
      <c r="C82" s="22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2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2"/>
      <c r="BE83" s="39"/>
    </row>
    <row r="84" s="4" customFormat="1" ht="12" customHeight="1">
      <c r="A84" s="4"/>
      <c r="B84" s="71"/>
      <c r="C84" s="31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3062-19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Haná, Vyškov, km 31,305 - 31,975, oprava koryta a stupně Křečkovice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2"/>
      <c r="BE86" s="39"/>
    </row>
    <row r="87" s="2" customFormat="1" ht="12" customHeight="1">
      <c r="A87" s="39"/>
      <c r="B87" s="40"/>
      <c r="C87" s="31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1" t="s">
        <v>22</v>
      </c>
      <c r="AJ87" s="41"/>
      <c r="AK87" s="41"/>
      <c r="AL87" s="41"/>
      <c r="AM87" s="80" t="str">
        <f>IF(AN8= "","",AN8)</f>
        <v>30. 5. 2023</v>
      </c>
      <c r="AN87" s="80"/>
      <c r="AO87" s="41"/>
      <c r="AP87" s="41"/>
      <c r="AQ87" s="41"/>
      <c r="AR87" s="42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2"/>
      <c r="BE88" s="39"/>
    </row>
    <row r="89" s="2" customFormat="1" ht="25.65" customHeight="1">
      <c r="A89" s="39"/>
      <c r="B89" s="40"/>
      <c r="C89" s="31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1" t="s">
        <v>30</v>
      </c>
      <c r="AJ89" s="41"/>
      <c r="AK89" s="41"/>
      <c r="AL89" s="41"/>
      <c r="AM89" s="81" t="str">
        <f>IF(E17="","",E17)</f>
        <v>AGROPROJEKT PSO, s.r.o.</v>
      </c>
      <c r="AN89" s="72"/>
      <c r="AO89" s="72"/>
      <c r="AP89" s="72"/>
      <c r="AQ89" s="41"/>
      <c r="AR89" s="42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25.65" customHeight="1">
      <c r="A90" s="39"/>
      <c r="B90" s="40"/>
      <c r="C90" s="31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1" t="s">
        <v>33</v>
      </c>
      <c r="AJ90" s="41"/>
      <c r="AK90" s="41"/>
      <c r="AL90" s="41"/>
      <c r="AM90" s="81" t="str">
        <f>IF(E20="","",E20)</f>
        <v>AGROPROJEKT PSO, s.r.o.</v>
      </c>
      <c r="AN90" s="72"/>
      <c r="AO90" s="72"/>
      <c r="AP90" s="72"/>
      <c r="AQ90" s="41"/>
      <c r="AR90" s="42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2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2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2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ROUND(AZ94*L32,2)</f>
        <v>0</v>
      </c>
      <c r="AW94" s="115">
        <f>ROUND(BA94*L33,2)</f>
        <v>0</v>
      </c>
      <c r="AX94" s="115">
        <f>ROUND(BB94*L32,2)</f>
        <v>0</v>
      </c>
      <c r="AY94" s="115">
        <f>ROUND(BC94*L33,2)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'3062-19-1 - SO-01 - Oprav...'!J30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'3062-19-1 - SO-01 - Oprav...'!P121</f>
        <v>0</v>
      </c>
      <c r="AV95" s="129">
        <f>'3062-19-1 - SO-01 - Oprav...'!J33</f>
        <v>0</v>
      </c>
      <c r="AW95" s="129">
        <f>'3062-19-1 - SO-01 - Oprav...'!J34</f>
        <v>0</v>
      </c>
      <c r="AX95" s="129">
        <f>'3062-19-1 - SO-01 - Oprav...'!J35</f>
        <v>0</v>
      </c>
      <c r="AY95" s="129">
        <f>'3062-19-1 - SO-01 - Oprav...'!J36</f>
        <v>0</v>
      </c>
      <c r="AZ95" s="129">
        <f>'3062-19-1 - SO-01 - Oprav...'!F33</f>
        <v>0</v>
      </c>
      <c r="BA95" s="129">
        <f>'3062-19-1 - SO-01 - Oprav...'!F34</f>
        <v>0</v>
      </c>
      <c r="BB95" s="129">
        <f>'3062-19-1 - SO-01 - Oprav...'!F35</f>
        <v>0</v>
      </c>
      <c r="BC95" s="129">
        <f>'3062-19-1 - SO-01 - Oprav...'!F36</f>
        <v>0</v>
      </c>
      <c r="BD95" s="131">
        <f>'3062-19-1 - SO-01 - Oprav...'!F37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24.7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'3062-19-2 - SO-02 - Oprav...'!J30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'3062-19-2 - SO-02 - Oprav...'!P130</f>
        <v>0</v>
      </c>
      <c r="AV96" s="129">
        <f>'3062-19-2 - SO-02 - Oprav...'!J33</f>
        <v>0</v>
      </c>
      <c r="AW96" s="129">
        <f>'3062-19-2 - SO-02 - Oprav...'!J34</f>
        <v>0</v>
      </c>
      <c r="AX96" s="129">
        <f>'3062-19-2 - SO-02 - Oprav...'!J35</f>
        <v>0</v>
      </c>
      <c r="AY96" s="129">
        <f>'3062-19-2 - SO-02 - Oprav...'!J36</f>
        <v>0</v>
      </c>
      <c r="AZ96" s="129">
        <f>'3062-19-2 - SO-02 - Oprav...'!F33</f>
        <v>0</v>
      </c>
      <c r="BA96" s="129">
        <f>'3062-19-2 - SO-02 - Oprav...'!F34</f>
        <v>0</v>
      </c>
      <c r="BB96" s="129">
        <f>'3062-19-2 - SO-02 - Oprav...'!F35</f>
        <v>0</v>
      </c>
      <c r="BC96" s="129">
        <f>'3062-19-2 - SO-02 - Oprav...'!F36</f>
        <v>0</v>
      </c>
      <c r="BD96" s="131">
        <f>'3062-19-2 - SO-02 - Oprav...'!F37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7" customFormat="1" ht="24.75" customHeight="1">
      <c r="A97" s="120" t="s">
        <v>81</v>
      </c>
      <c r="B97" s="121"/>
      <c r="C97" s="122"/>
      <c r="D97" s="123" t="s">
        <v>91</v>
      </c>
      <c r="E97" s="123"/>
      <c r="F97" s="123"/>
      <c r="G97" s="123"/>
      <c r="H97" s="123"/>
      <c r="I97" s="124"/>
      <c r="J97" s="123" t="s">
        <v>92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'3062-19-3 - Vedlejší rozp...'!J30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33">
        <v>0</v>
      </c>
      <c r="AT97" s="134">
        <f>ROUND(SUM(AV97:AW97),2)</f>
        <v>0</v>
      </c>
      <c r="AU97" s="135">
        <f>'3062-19-3 - Vedlejší rozp...'!P122</f>
        <v>0</v>
      </c>
      <c r="AV97" s="134">
        <f>'3062-19-3 - Vedlejší rozp...'!J33</f>
        <v>0</v>
      </c>
      <c r="AW97" s="134">
        <f>'3062-19-3 - Vedlejší rozp...'!J34</f>
        <v>0</v>
      </c>
      <c r="AX97" s="134">
        <f>'3062-19-3 - Vedlejší rozp...'!J35</f>
        <v>0</v>
      </c>
      <c r="AY97" s="134">
        <f>'3062-19-3 - Vedlejší rozp...'!J36</f>
        <v>0</v>
      </c>
      <c r="AZ97" s="134">
        <f>'3062-19-3 - Vedlejší rozp...'!F33</f>
        <v>0</v>
      </c>
      <c r="BA97" s="134">
        <f>'3062-19-3 - Vedlejší rozp...'!F34</f>
        <v>0</v>
      </c>
      <c r="BB97" s="134">
        <f>'3062-19-3 - Vedlejší rozp...'!F35</f>
        <v>0</v>
      </c>
      <c r="BC97" s="134">
        <f>'3062-19-3 - Vedlejší rozp...'!F36</f>
        <v>0</v>
      </c>
      <c r="BD97" s="136">
        <f>'3062-19-3 - Vedlejší rozp...'!F37</f>
        <v>0</v>
      </c>
      <c r="BE97" s="7"/>
      <c r="BT97" s="132" t="s">
        <v>85</v>
      </c>
      <c r="BV97" s="132" t="s">
        <v>79</v>
      </c>
      <c r="BW97" s="132" t="s">
        <v>93</v>
      </c>
      <c r="BX97" s="132" t="s">
        <v>5</v>
      </c>
      <c r="CL97" s="132" t="s">
        <v>1</v>
      </c>
      <c r="CM97" s="132" t="s">
        <v>87</v>
      </c>
    </row>
    <row r="98">
      <c r="B98" s="20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19"/>
    </row>
    <row r="99" s="2" customFormat="1" ht="30" customHeight="1">
      <c r="A99" s="39"/>
      <c r="B99" s="40"/>
      <c r="C99" s="108" t="s">
        <v>94</v>
      </c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111">
        <f>ROUND(SUM(AG100:AG103), 2)</f>
        <v>0</v>
      </c>
      <c r="AH99" s="111"/>
      <c r="AI99" s="111"/>
      <c r="AJ99" s="111"/>
      <c r="AK99" s="111"/>
      <c r="AL99" s="111"/>
      <c r="AM99" s="111"/>
      <c r="AN99" s="111">
        <f>ROUND(SUM(AN100:AN103), 2)</f>
        <v>0</v>
      </c>
      <c r="AO99" s="111"/>
      <c r="AP99" s="111"/>
      <c r="AQ99" s="137"/>
      <c r="AR99" s="42"/>
      <c r="AS99" s="101" t="s">
        <v>95</v>
      </c>
      <c r="AT99" s="102" t="s">
        <v>96</v>
      </c>
      <c r="AU99" s="102" t="s">
        <v>41</v>
      </c>
      <c r="AV99" s="103" t="s">
        <v>64</v>
      </c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19.92" customHeight="1">
      <c r="A100" s="39"/>
      <c r="B100" s="40"/>
      <c r="C100" s="41"/>
      <c r="D100" s="138" t="s">
        <v>97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8"/>
      <c r="R100" s="138"/>
      <c r="S100" s="138"/>
      <c r="T100" s="138"/>
      <c r="U100" s="138"/>
      <c r="V100" s="138"/>
      <c r="W100" s="138"/>
      <c r="X100" s="138"/>
      <c r="Y100" s="138"/>
      <c r="Z100" s="138"/>
      <c r="AA100" s="138"/>
      <c r="AB100" s="138"/>
      <c r="AC100" s="41"/>
      <c r="AD100" s="41"/>
      <c r="AE100" s="41"/>
      <c r="AF100" s="41"/>
      <c r="AG100" s="139">
        <f>ROUND(AG94 * AS100, 2)</f>
        <v>0</v>
      </c>
      <c r="AH100" s="140"/>
      <c r="AI100" s="140"/>
      <c r="AJ100" s="140"/>
      <c r="AK100" s="140"/>
      <c r="AL100" s="140"/>
      <c r="AM100" s="140"/>
      <c r="AN100" s="140">
        <f>ROUND(AG100 + AV100, 2)</f>
        <v>0</v>
      </c>
      <c r="AO100" s="140"/>
      <c r="AP100" s="140"/>
      <c r="AQ100" s="41"/>
      <c r="AR100" s="42"/>
      <c r="AS100" s="141">
        <v>0</v>
      </c>
      <c r="AT100" s="142" t="s">
        <v>98</v>
      </c>
      <c r="AU100" s="142" t="s">
        <v>42</v>
      </c>
      <c r="AV100" s="143">
        <f>ROUND(IF(AU100="základní",AG100*L32,IF(AU100="snížená",AG100*L33,0)), 2)</f>
        <v>0</v>
      </c>
      <c r="AW100" s="39"/>
      <c r="AX100" s="39"/>
      <c r="AY100" s="39"/>
      <c r="AZ100" s="39"/>
      <c r="BA100" s="39"/>
      <c r="BB100" s="39"/>
      <c r="BC100" s="39"/>
      <c r="BD100" s="39"/>
      <c r="BE100" s="39"/>
      <c r="BV100" s="16" t="s">
        <v>99</v>
      </c>
      <c r="BY100" s="144">
        <f>IF(AU100="základní",AV100,0)</f>
        <v>0</v>
      </c>
      <c r="BZ100" s="144">
        <f>IF(AU100="snížená",AV100,0)</f>
        <v>0</v>
      </c>
      <c r="CA100" s="144">
        <v>0</v>
      </c>
      <c r="CB100" s="144">
        <v>0</v>
      </c>
      <c r="CC100" s="144">
        <v>0</v>
      </c>
      <c r="CD100" s="144">
        <f>IF(AU100="základní",AG100,0)</f>
        <v>0</v>
      </c>
      <c r="CE100" s="144">
        <f>IF(AU100="snížená",AG100,0)</f>
        <v>0</v>
      </c>
      <c r="CF100" s="144">
        <f>IF(AU100="zákl. přenesená",AG100,0)</f>
        <v>0</v>
      </c>
      <c r="CG100" s="144">
        <f>IF(AU100="sníž. přenesená",AG100,0)</f>
        <v>0</v>
      </c>
      <c r="CH100" s="144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>x</v>
      </c>
    </row>
    <row r="101" s="2" customFormat="1" ht="19.92" customHeight="1">
      <c r="A101" s="39"/>
      <c r="B101" s="40"/>
      <c r="C101" s="41"/>
      <c r="D101" s="145" t="s">
        <v>100</v>
      </c>
      <c r="E101" s="138"/>
      <c r="F101" s="138"/>
      <c r="G101" s="138"/>
      <c r="H101" s="138"/>
      <c r="I101" s="138"/>
      <c r="J101" s="138"/>
      <c r="K101" s="138"/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41"/>
      <c r="AD101" s="41"/>
      <c r="AE101" s="41"/>
      <c r="AF101" s="41"/>
      <c r="AG101" s="139">
        <f>ROUND(AG94 * AS101, 2)</f>
        <v>0</v>
      </c>
      <c r="AH101" s="140"/>
      <c r="AI101" s="140"/>
      <c r="AJ101" s="140"/>
      <c r="AK101" s="140"/>
      <c r="AL101" s="140"/>
      <c r="AM101" s="140"/>
      <c r="AN101" s="140">
        <f>ROUND(AG101 + AV101, 2)</f>
        <v>0</v>
      </c>
      <c r="AO101" s="140"/>
      <c r="AP101" s="140"/>
      <c r="AQ101" s="41"/>
      <c r="AR101" s="42"/>
      <c r="AS101" s="141">
        <v>0</v>
      </c>
      <c r="AT101" s="142" t="s">
        <v>98</v>
      </c>
      <c r="AU101" s="142" t="s">
        <v>42</v>
      </c>
      <c r="AV101" s="143">
        <f>ROUND(IF(AU101="základní",AG101*L32,IF(AU101="snížená",AG101*L33,0)), 2)</f>
        <v>0</v>
      </c>
      <c r="AW101" s="39"/>
      <c r="AX101" s="39"/>
      <c r="AY101" s="39"/>
      <c r="AZ101" s="39"/>
      <c r="BA101" s="39"/>
      <c r="BB101" s="39"/>
      <c r="BC101" s="39"/>
      <c r="BD101" s="39"/>
      <c r="BE101" s="39"/>
      <c r="BV101" s="16" t="s">
        <v>101</v>
      </c>
      <c r="BY101" s="144">
        <f>IF(AU101="základní",AV101,0)</f>
        <v>0</v>
      </c>
      <c r="BZ101" s="144">
        <f>IF(AU101="snížená",AV101,0)</f>
        <v>0</v>
      </c>
      <c r="CA101" s="144">
        <v>0</v>
      </c>
      <c r="CB101" s="144">
        <v>0</v>
      </c>
      <c r="CC101" s="144">
        <v>0</v>
      </c>
      <c r="CD101" s="144">
        <f>IF(AU101="základní",AG101,0)</f>
        <v>0</v>
      </c>
      <c r="CE101" s="144">
        <f>IF(AU101="snížená",AG101,0)</f>
        <v>0</v>
      </c>
      <c r="CF101" s="144">
        <f>IF(AU101="zákl. přenesená",AG101,0)</f>
        <v>0</v>
      </c>
      <c r="CG101" s="144">
        <f>IF(AU101="sníž. přenesená",AG101,0)</f>
        <v>0</v>
      </c>
      <c r="CH101" s="144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39"/>
      <c r="B102" s="40"/>
      <c r="C102" s="41"/>
      <c r="D102" s="145" t="s">
        <v>100</v>
      </c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41"/>
      <c r="AD102" s="41"/>
      <c r="AE102" s="41"/>
      <c r="AF102" s="41"/>
      <c r="AG102" s="139">
        <f>ROUND(AG94 * AS102, 2)</f>
        <v>0</v>
      </c>
      <c r="AH102" s="140"/>
      <c r="AI102" s="140"/>
      <c r="AJ102" s="140"/>
      <c r="AK102" s="140"/>
      <c r="AL102" s="140"/>
      <c r="AM102" s="140"/>
      <c r="AN102" s="140">
        <f>ROUND(AG102 + AV102, 2)</f>
        <v>0</v>
      </c>
      <c r="AO102" s="140"/>
      <c r="AP102" s="140"/>
      <c r="AQ102" s="41"/>
      <c r="AR102" s="42"/>
      <c r="AS102" s="141">
        <v>0</v>
      </c>
      <c r="AT102" s="142" t="s">
        <v>98</v>
      </c>
      <c r="AU102" s="142" t="s">
        <v>42</v>
      </c>
      <c r="AV102" s="143">
        <f>ROUND(IF(AU102="základní",AG102*L32,IF(AU102="snížená",AG102*L33,0)), 2)</f>
        <v>0</v>
      </c>
      <c r="AW102" s="39"/>
      <c r="AX102" s="39"/>
      <c r="AY102" s="39"/>
      <c r="AZ102" s="39"/>
      <c r="BA102" s="39"/>
      <c r="BB102" s="39"/>
      <c r="BC102" s="39"/>
      <c r="BD102" s="39"/>
      <c r="BE102" s="39"/>
      <c r="BV102" s="16" t="s">
        <v>101</v>
      </c>
      <c r="BY102" s="144">
        <f>IF(AU102="základní",AV102,0)</f>
        <v>0</v>
      </c>
      <c r="BZ102" s="144">
        <f>IF(AU102="snížená",AV102,0)</f>
        <v>0</v>
      </c>
      <c r="CA102" s="144">
        <v>0</v>
      </c>
      <c r="CB102" s="144">
        <v>0</v>
      </c>
      <c r="CC102" s="144">
        <v>0</v>
      </c>
      <c r="CD102" s="144">
        <f>IF(AU102="základní",AG102,0)</f>
        <v>0</v>
      </c>
      <c r="CE102" s="144">
        <f>IF(AU102="snížená",AG102,0)</f>
        <v>0</v>
      </c>
      <c r="CF102" s="144">
        <f>IF(AU102="zákl. přenesená",AG102,0)</f>
        <v>0</v>
      </c>
      <c r="CG102" s="144">
        <f>IF(AU102="sníž. přenesená",AG102,0)</f>
        <v>0</v>
      </c>
      <c r="CH102" s="14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9.92" customHeight="1">
      <c r="A103" s="39"/>
      <c r="B103" s="40"/>
      <c r="C103" s="41"/>
      <c r="D103" s="145" t="s">
        <v>100</v>
      </c>
      <c r="E103" s="138"/>
      <c r="F103" s="138"/>
      <c r="G103" s="138"/>
      <c r="H103" s="138"/>
      <c r="I103" s="138"/>
      <c r="J103" s="138"/>
      <c r="K103" s="138"/>
      <c r="L103" s="138"/>
      <c r="M103" s="138"/>
      <c r="N103" s="138"/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41"/>
      <c r="AD103" s="41"/>
      <c r="AE103" s="41"/>
      <c r="AF103" s="41"/>
      <c r="AG103" s="139">
        <f>ROUND(AG94 * AS103, 2)</f>
        <v>0</v>
      </c>
      <c r="AH103" s="140"/>
      <c r="AI103" s="140"/>
      <c r="AJ103" s="140"/>
      <c r="AK103" s="140"/>
      <c r="AL103" s="140"/>
      <c r="AM103" s="140"/>
      <c r="AN103" s="140">
        <f>ROUND(AG103 + AV103, 2)</f>
        <v>0</v>
      </c>
      <c r="AO103" s="140"/>
      <c r="AP103" s="140"/>
      <c r="AQ103" s="41"/>
      <c r="AR103" s="42"/>
      <c r="AS103" s="146">
        <v>0</v>
      </c>
      <c r="AT103" s="147" t="s">
        <v>98</v>
      </c>
      <c r="AU103" s="147" t="s">
        <v>42</v>
      </c>
      <c r="AV103" s="148">
        <f>ROUND(IF(AU103="základní",AG103*L32,IF(AU103="snížená",AG103*L33,0)), 2)</f>
        <v>0</v>
      </c>
      <c r="AW103" s="39"/>
      <c r="AX103" s="39"/>
      <c r="AY103" s="39"/>
      <c r="AZ103" s="39"/>
      <c r="BA103" s="39"/>
      <c r="BB103" s="39"/>
      <c r="BC103" s="39"/>
      <c r="BD103" s="39"/>
      <c r="BE103" s="39"/>
      <c r="BV103" s="16" t="s">
        <v>101</v>
      </c>
      <c r="BY103" s="144">
        <f>IF(AU103="základní",AV103,0)</f>
        <v>0</v>
      </c>
      <c r="BZ103" s="144">
        <f>IF(AU103="snížená",AV103,0)</f>
        <v>0</v>
      </c>
      <c r="CA103" s="144">
        <v>0</v>
      </c>
      <c r="CB103" s="144">
        <v>0</v>
      </c>
      <c r="CC103" s="144">
        <v>0</v>
      </c>
      <c r="CD103" s="144">
        <f>IF(AU103="základní",AG103,0)</f>
        <v>0</v>
      </c>
      <c r="CE103" s="144">
        <f>IF(AU103="snížená",AG103,0)</f>
        <v>0</v>
      </c>
      <c r="CF103" s="144">
        <f>IF(AU103="zákl. přenesená",AG103,0)</f>
        <v>0</v>
      </c>
      <c r="CG103" s="144">
        <f>IF(AU103="sníž. přenesená",AG103,0)</f>
        <v>0</v>
      </c>
      <c r="CH103" s="144">
        <f>IF(AU103="nulová",AG103,0)</f>
        <v>0</v>
      </c>
      <c r="CI103" s="16">
        <f>IF(AU103="základní",1,IF(AU103="snížená",2,IF(AU103="zákl. přenesená",4,IF(AU103="sníž. přenesená",5,3))))</f>
        <v>1</v>
      </c>
      <c r="CJ103" s="16">
        <f>IF(AT103="stavební čast",1,IF(AT103="investiční čast",2,3))</f>
        <v>1</v>
      </c>
      <c r="CK103" s="16" t="str">
        <f>IF(D103="Vyplň vlastní","","x")</f>
        <v/>
      </c>
    </row>
    <row r="104" s="2" customFormat="1" ht="10.8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2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30" customHeight="1">
      <c r="A105" s="39"/>
      <c r="B105" s="40"/>
      <c r="C105" s="149" t="s">
        <v>102</v>
      </c>
      <c r="D105" s="150"/>
      <c r="E105" s="150"/>
      <c r="F105" s="150"/>
      <c r="G105" s="150"/>
      <c r="H105" s="150"/>
      <c r="I105" s="150"/>
      <c r="J105" s="150"/>
      <c r="K105" s="150"/>
      <c r="L105" s="150"/>
      <c r="M105" s="150"/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1">
        <f>ROUND(AG94 + AG99, 2)</f>
        <v>0</v>
      </c>
      <c r="AH105" s="151"/>
      <c r="AI105" s="151"/>
      <c r="AJ105" s="151"/>
      <c r="AK105" s="151"/>
      <c r="AL105" s="151"/>
      <c r="AM105" s="151"/>
      <c r="AN105" s="151">
        <f>ROUND(AN94 + AN99, 2)</f>
        <v>0</v>
      </c>
      <c r="AO105" s="151"/>
      <c r="AP105" s="151"/>
      <c r="AQ105" s="150"/>
      <c r="AR105" s="42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2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OFyhFk0qGuTBxDdbueroMJ43Dp47gGdD2ZawVq1Bb5ANBszOJNBMlM/rBWAwDt/Y0OE6dAnKGzEjqXKFXi9Tbw==" hashValue="a7+kEdLrTpWhB0miCVCfROVABLSKUdA7LYROoBNqxHOyU93iVjan1ulcGfFYJT7gCAl48YhMZDWTPdFUIVZnRA==" algorithmName="SHA-512" password="CC35"/>
  <mergeCells count="6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94:AM94"/>
    <mergeCell ref="AN94:AP94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3062-19-1 - SO-01 - Oprav...'!C2" display="/"/>
    <hyperlink ref="A96" location="'3062-19-2 - SO-02 - Oprav...'!C2" display="/"/>
    <hyperlink ref="A97" location="'3062-19-3 - Vedlejší roz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4.16016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103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26.25" customHeight="1">
      <c r="B7" s="19"/>
      <c r="E7" s="157" t="str">
        <f>'Rekapitulace stavby'!K6</f>
        <v>Haná, Vyškov, km 31,305 - 31,975, oprava koryta a stupně Křečkovice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105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30. 5. 2023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31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ROUND((SUM(BE121:BE227)),  2)</f>
        <v>0</v>
      </c>
      <c r="G33" s="39"/>
      <c r="H33" s="39"/>
      <c r="I33" s="171">
        <v>0.20999999999999999</v>
      </c>
      <c r="J33" s="170">
        <f>ROUND(((SUM(BE121:BE227))*I33),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ROUND((SUM(BF121:BF227)),  2)</f>
        <v>0</v>
      </c>
      <c r="G34" s="39"/>
      <c r="H34" s="39"/>
      <c r="I34" s="171">
        <v>0.14999999999999999</v>
      </c>
      <c r="J34" s="170">
        <f>ROUND(((SUM(BF121:BF227))*I34),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ROUND((SUM(BG121:BG227)),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ROUND((SUM(BH121:BH227)),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ROUND((SUM(BI121:BI227)),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90" t="str">
        <f>E7</f>
        <v>Haná, Vyškov, km 31,305 - 31,975, oprava koryta a stupně Křečkovice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3062-19-1 - SO-01 - Oprava koryta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30. 5. 2023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Povodí Moravy, s.p.</v>
      </c>
      <c r="G91" s="41"/>
      <c r="H91" s="41"/>
      <c r="I91" s="31" t="s">
        <v>30</v>
      </c>
      <c r="J91" s="35" t="str">
        <f>E21</f>
        <v>AGROPROJEKT PSO,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PSO,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107</v>
      </c>
      <c r="D94" s="150"/>
      <c r="E94" s="150"/>
      <c r="F94" s="150"/>
      <c r="G94" s="150"/>
      <c r="H94" s="150"/>
      <c r="I94" s="150"/>
      <c r="J94" s="192" t="s">
        <v>108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110</v>
      </c>
    </row>
    <row r="97" hidden="1" s="9" customFormat="1" ht="24.96" customHeight="1">
      <c r="A97" s="9"/>
      <c r="B97" s="194"/>
      <c r="C97" s="195"/>
      <c r="D97" s="196" t="s">
        <v>111</v>
      </c>
      <c r="E97" s="197"/>
      <c r="F97" s="197"/>
      <c r="G97" s="197"/>
      <c r="H97" s="197"/>
      <c r="I97" s="197"/>
      <c r="J97" s="198">
        <f>J122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112</v>
      </c>
      <c r="E98" s="203"/>
      <c r="F98" s="203"/>
      <c r="G98" s="203"/>
      <c r="H98" s="203"/>
      <c r="I98" s="203"/>
      <c r="J98" s="204">
        <f>J123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0"/>
      <c r="C99" s="201"/>
      <c r="D99" s="202" t="s">
        <v>113</v>
      </c>
      <c r="E99" s="203"/>
      <c r="F99" s="203"/>
      <c r="G99" s="203"/>
      <c r="H99" s="203"/>
      <c r="I99" s="203"/>
      <c r="J99" s="204">
        <f>J212</f>
        <v>0</v>
      </c>
      <c r="K99" s="201"/>
      <c r="L99" s="20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0"/>
      <c r="C100" s="201"/>
      <c r="D100" s="202" t="s">
        <v>114</v>
      </c>
      <c r="E100" s="203"/>
      <c r="F100" s="203"/>
      <c r="G100" s="203"/>
      <c r="H100" s="203"/>
      <c r="I100" s="203"/>
      <c r="J100" s="204">
        <f>J218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115</v>
      </c>
      <c r="E101" s="203"/>
      <c r="F101" s="203"/>
      <c r="G101" s="203"/>
      <c r="H101" s="203"/>
      <c r="I101" s="203"/>
      <c r="J101" s="204">
        <f>J224</f>
        <v>0</v>
      </c>
      <c r="K101" s="201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/>
    <row r="105" hidden="1"/>
    <row r="106" hidden="1"/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2" t="s">
        <v>116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1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90" t="str">
        <f>E7</f>
        <v>Haná, Vyškov, km 31,305 - 31,975, oprava koryta a stupně Křečkovice</v>
      </c>
      <c r="F111" s="31"/>
      <c r="G111" s="31"/>
      <c r="H111" s="3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1" t="s">
        <v>104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3062-19-1 - SO-01 - Oprava koryta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1" t="s">
        <v>20</v>
      </c>
      <c r="D115" s="41"/>
      <c r="E115" s="41"/>
      <c r="F115" s="26" t="str">
        <f>F12</f>
        <v xml:space="preserve"> </v>
      </c>
      <c r="G115" s="41"/>
      <c r="H115" s="41"/>
      <c r="I115" s="31" t="s">
        <v>22</v>
      </c>
      <c r="J115" s="80" t="str">
        <f>IF(J12="","",J12)</f>
        <v>30. 5. 2023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1" t="s">
        <v>24</v>
      </c>
      <c r="D117" s="41"/>
      <c r="E117" s="41"/>
      <c r="F117" s="26" t="str">
        <f>E15</f>
        <v>Povodí Moravy, s.p.</v>
      </c>
      <c r="G117" s="41"/>
      <c r="H117" s="41"/>
      <c r="I117" s="31" t="s">
        <v>30</v>
      </c>
      <c r="J117" s="35" t="str">
        <f>E21</f>
        <v>AGROPROJEKT PSO, s.r.o.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1" t="s">
        <v>28</v>
      </c>
      <c r="D118" s="41"/>
      <c r="E118" s="41"/>
      <c r="F118" s="26" t="str">
        <f>IF(E18="","",E18)</f>
        <v>Vyplň údaj</v>
      </c>
      <c r="G118" s="41"/>
      <c r="H118" s="41"/>
      <c r="I118" s="31" t="s">
        <v>33</v>
      </c>
      <c r="J118" s="35" t="str">
        <f>E24</f>
        <v>AGROPROJEKT PSO,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6"/>
      <c r="B120" s="207"/>
      <c r="C120" s="208" t="s">
        <v>117</v>
      </c>
      <c r="D120" s="209" t="s">
        <v>62</v>
      </c>
      <c r="E120" s="209" t="s">
        <v>58</v>
      </c>
      <c r="F120" s="209" t="s">
        <v>59</v>
      </c>
      <c r="G120" s="209" t="s">
        <v>118</v>
      </c>
      <c r="H120" s="209" t="s">
        <v>119</v>
      </c>
      <c r="I120" s="209" t="s">
        <v>120</v>
      </c>
      <c r="J120" s="209" t="s">
        <v>108</v>
      </c>
      <c r="K120" s="210" t="s">
        <v>121</v>
      </c>
      <c r="L120" s="211"/>
      <c r="M120" s="101" t="s">
        <v>1</v>
      </c>
      <c r="N120" s="102" t="s">
        <v>41</v>
      </c>
      <c r="O120" s="102" t="s">
        <v>122</v>
      </c>
      <c r="P120" s="102" t="s">
        <v>123</v>
      </c>
      <c r="Q120" s="102" t="s">
        <v>124</v>
      </c>
      <c r="R120" s="102" t="s">
        <v>125</v>
      </c>
      <c r="S120" s="102" t="s">
        <v>126</v>
      </c>
      <c r="T120" s="102" t="s">
        <v>127</v>
      </c>
      <c r="U120" s="103" t="s">
        <v>128</v>
      </c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</row>
    <row r="121" s="2" customFormat="1" ht="22.8" customHeight="1">
      <c r="A121" s="39"/>
      <c r="B121" s="40"/>
      <c r="C121" s="108" t="s">
        <v>129</v>
      </c>
      <c r="D121" s="41"/>
      <c r="E121" s="41"/>
      <c r="F121" s="41"/>
      <c r="G121" s="41"/>
      <c r="H121" s="41"/>
      <c r="I121" s="41"/>
      <c r="J121" s="212">
        <f>BK121</f>
        <v>0</v>
      </c>
      <c r="K121" s="41"/>
      <c r="L121" s="42"/>
      <c r="M121" s="104"/>
      <c r="N121" s="213"/>
      <c r="O121" s="105"/>
      <c r="P121" s="214">
        <f>P122</f>
        <v>0</v>
      </c>
      <c r="Q121" s="105"/>
      <c r="R121" s="214">
        <f>R122</f>
        <v>10.48944</v>
      </c>
      <c r="S121" s="105"/>
      <c r="T121" s="214">
        <f>T122</f>
        <v>0</v>
      </c>
      <c r="U121" s="106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6" t="s">
        <v>76</v>
      </c>
      <c r="AU121" s="16" t="s">
        <v>110</v>
      </c>
      <c r="BK121" s="215">
        <f>BK122</f>
        <v>0</v>
      </c>
    </row>
    <row r="122" s="12" customFormat="1" ht="25.92" customHeight="1">
      <c r="A122" s="12"/>
      <c r="B122" s="216"/>
      <c r="C122" s="217"/>
      <c r="D122" s="218" t="s">
        <v>76</v>
      </c>
      <c r="E122" s="219" t="s">
        <v>130</v>
      </c>
      <c r="F122" s="219" t="s">
        <v>131</v>
      </c>
      <c r="G122" s="217"/>
      <c r="H122" s="217"/>
      <c r="I122" s="220"/>
      <c r="J122" s="221">
        <f>BK122</f>
        <v>0</v>
      </c>
      <c r="K122" s="217"/>
      <c r="L122" s="222"/>
      <c r="M122" s="223"/>
      <c r="N122" s="224"/>
      <c r="O122" s="224"/>
      <c r="P122" s="225">
        <f>P123+P212+P218+P224</f>
        <v>0</v>
      </c>
      <c r="Q122" s="224"/>
      <c r="R122" s="225">
        <f>R123+R212+R218+R224</f>
        <v>10.48944</v>
      </c>
      <c r="S122" s="224"/>
      <c r="T122" s="225">
        <f>T123+T212+T218+T224</f>
        <v>0</v>
      </c>
      <c r="U122" s="226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7" t="s">
        <v>85</v>
      </c>
      <c r="AT122" s="228" t="s">
        <v>76</v>
      </c>
      <c r="AU122" s="228" t="s">
        <v>77</v>
      </c>
      <c r="AY122" s="227" t="s">
        <v>132</v>
      </c>
      <c r="BK122" s="229">
        <f>BK123+BK212+BK218+BK224</f>
        <v>0</v>
      </c>
    </row>
    <row r="123" s="12" customFormat="1" ht="22.8" customHeight="1">
      <c r="A123" s="12"/>
      <c r="B123" s="216"/>
      <c r="C123" s="217"/>
      <c r="D123" s="218" t="s">
        <v>76</v>
      </c>
      <c r="E123" s="230" t="s">
        <v>85</v>
      </c>
      <c r="F123" s="230" t="s">
        <v>133</v>
      </c>
      <c r="G123" s="217"/>
      <c r="H123" s="217"/>
      <c r="I123" s="220"/>
      <c r="J123" s="231">
        <f>BK123</f>
        <v>0</v>
      </c>
      <c r="K123" s="217"/>
      <c r="L123" s="222"/>
      <c r="M123" s="223"/>
      <c r="N123" s="224"/>
      <c r="O123" s="224"/>
      <c r="P123" s="225">
        <f>SUM(P124:P211)</f>
        <v>0</v>
      </c>
      <c r="Q123" s="224"/>
      <c r="R123" s="225">
        <f>SUM(R124:R211)</f>
        <v>3.9884400000000002</v>
      </c>
      <c r="S123" s="224"/>
      <c r="T123" s="225">
        <f>SUM(T124:T211)</f>
        <v>0</v>
      </c>
      <c r="U123" s="226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7" t="s">
        <v>85</v>
      </c>
      <c r="AT123" s="228" t="s">
        <v>76</v>
      </c>
      <c r="AU123" s="228" t="s">
        <v>85</v>
      </c>
      <c r="AY123" s="227" t="s">
        <v>132</v>
      </c>
      <c r="BK123" s="229">
        <f>SUM(BK124:BK211)</f>
        <v>0</v>
      </c>
    </row>
    <row r="124" s="2" customFormat="1" ht="24.15" customHeight="1">
      <c r="A124" s="39"/>
      <c r="B124" s="40"/>
      <c r="C124" s="232" t="s">
        <v>85</v>
      </c>
      <c r="D124" s="232" t="s">
        <v>134</v>
      </c>
      <c r="E124" s="233" t="s">
        <v>135</v>
      </c>
      <c r="F124" s="234" t="s">
        <v>136</v>
      </c>
      <c r="G124" s="235" t="s">
        <v>137</v>
      </c>
      <c r="H124" s="236">
        <v>61</v>
      </c>
      <c r="I124" s="237"/>
      <c r="J124" s="238">
        <f>ROUND(I124*H124,2)</f>
        <v>0</v>
      </c>
      <c r="K124" s="234" t="s">
        <v>138</v>
      </c>
      <c r="L124" s="42"/>
      <c r="M124" s="239" t="s">
        <v>1</v>
      </c>
      <c r="N124" s="240" t="s">
        <v>42</v>
      </c>
      <c r="O124" s="92"/>
      <c r="P124" s="241">
        <f>O124*H124</f>
        <v>0</v>
      </c>
      <c r="Q124" s="241">
        <v>0</v>
      </c>
      <c r="R124" s="241">
        <f>Q124*H124</f>
        <v>0</v>
      </c>
      <c r="S124" s="241">
        <v>0</v>
      </c>
      <c r="T124" s="241">
        <f>S124*H124</f>
        <v>0</v>
      </c>
      <c r="U124" s="242" t="s">
        <v>1</v>
      </c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3" t="s">
        <v>139</v>
      </c>
      <c r="AT124" s="243" t="s">
        <v>134</v>
      </c>
      <c r="AU124" s="243" t="s">
        <v>87</v>
      </c>
      <c r="AY124" s="16" t="s">
        <v>132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6" t="s">
        <v>85</v>
      </c>
      <c r="BK124" s="144">
        <f>ROUND(I124*H124,2)</f>
        <v>0</v>
      </c>
      <c r="BL124" s="16" t="s">
        <v>139</v>
      </c>
      <c r="BM124" s="243" t="s">
        <v>140</v>
      </c>
    </row>
    <row r="125" s="2" customFormat="1">
      <c r="A125" s="39"/>
      <c r="B125" s="40"/>
      <c r="C125" s="41"/>
      <c r="D125" s="244" t="s">
        <v>141</v>
      </c>
      <c r="E125" s="41"/>
      <c r="F125" s="245" t="s">
        <v>142</v>
      </c>
      <c r="G125" s="41"/>
      <c r="H125" s="41"/>
      <c r="I125" s="246"/>
      <c r="J125" s="41"/>
      <c r="K125" s="41"/>
      <c r="L125" s="42"/>
      <c r="M125" s="247"/>
      <c r="N125" s="248"/>
      <c r="O125" s="92"/>
      <c r="P125" s="92"/>
      <c r="Q125" s="92"/>
      <c r="R125" s="92"/>
      <c r="S125" s="92"/>
      <c r="T125" s="92"/>
      <c r="U125" s="93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6" t="s">
        <v>141</v>
      </c>
      <c r="AU125" s="16" t="s">
        <v>87</v>
      </c>
    </row>
    <row r="126" s="2" customFormat="1">
      <c r="A126" s="39"/>
      <c r="B126" s="40"/>
      <c r="C126" s="41"/>
      <c r="D126" s="249" t="s">
        <v>143</v>
      </c>
      <c r="E126" s="41"/>
      <c r="F126" s="250" t="s">
        <v>144</v>
      </c>
      <c r="G126" s="41"/>
      <c r="H126" s="41"/>
      <c r="I126" s="246"/>
      <c r="J126" s="41"/>
      <c r="K126" s="41"/>
      <c r="L126" s="42"/>
      <c r="M126" s="247"/>
      <c r="N126" s="248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143</v>
      </c>
      <c r="AU126" s="16" t="s">
        <v>87</v>
      </c>
    </row>
    <row r="127" s="2" customFormat="1" ht="33" customHeight="1">
      <c r="A127" s="39"/>
      <c r="B127" s="40"/>
      <c r="C127" s="232" t="s">
        <v>87</v>
      </c>
      <c r="D127" s="232" t="s">
        <v>134</v>
      </c>
      <c r="E127" s="233" t="s">
        <v>145</v>
      </c>
      <c r="F127" s="234" t="s">
        <v>146</v>
      </c>
      <c r="G127" s="235" t="s">
        <v>137</v>
      </c>
      <c r="H127" s="236">
        <v>8</v>
      </c>
      <c r="I127" s="237"/>
      <c r="J127" s="238">
        <f>ROUND(I127*H127,2)</f>
        <v>0</v>
      </c>
      <c r="K127" s="234" t="s">
        <v>138</v>
      </c>
      <c r="L127" s="42"/>
      <c r="M127" s="239" t="s">
        <v>1</v>
      </c>
      <c r="N127" s="240" t="s">
        <v>42</v>
      </c>
      <c r="O127" s="92"/>
      <c r="P127" s="241">
        <f>O127*H127</f>
        <v>0</v>
      </c>
      <c r="Q127" s="241">
        <v>0</v>
      </c>
      <c r="R127" s="241">
        <f>Q127*H127</f>
        <v>0</v>
      </c>
      <c r="S127" s="241">
        <v>0</v>
      </c>
      <c r="T127" s="241">
        <f>S127*H127</f>
        <v>0</v>
      </c>
      <c r="U127" s="242" t="s">
        <v>1</v>
      </c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3" t="s">
        <v>139</v>
      </c>
      <c r="AT127" s="243" t="s">
        <v>134</v>
      </c>
      <c r="AU127" s="243" t="s">
        <v>87</v>
      </c>
      <c r="AY127" s="16" t="s">
        <v>132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6" t="s">
        <v>85</v>
      </c>
      <c r="BK127" s="144">
        <f>ROUND(I127*H127,2)</f>
        <v>0</v>
      </c>
      <c r="BL127" s="16" t="s">
        <v>139</v>
      </c>
      <c r="BM127" s="243" t="s">
        <v>147</v>
      </c>
    </row>
    <row r="128" s="2" customFormat="1">
      <c r="A128" s="39"/>
      <c r="B128" s="40"/>
      <c r="C128" s="41"/>
      <c r="D128" s="244" t="s">
        <v>141</v>
      </c>
      <c r="E128" s="41"/>
      <c r="F128" s="245" t="s">
        <v>148</v>
      </c>
      <c r="G128" s="41"/>
      <c r="H128" s="41"/>
      <c r="I128" s="246"/>
      <c r="J128" s="41"/>
      <c r="K128" s="41"/>
      <c r="L128" s="42"/>
      <c r="M128" s="247"/>
      <c r="N128" s="248"/>
      <c r="O128" s="92"/>
      <c r="P128" s="92"/>
      <c r="Q128" s="92"/>
      <c r="R128" s="92"/>
      <c r="S128" s="92"/>
      <c r="T128" s="92"/>
      <c r="U128" s="93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6" t="s">
        <v>141</v>
      </c>
      <c r="AU128" s="16" t="s">
        <v>87</v>
      </c>
    </row>
    <row r="129" s="2" customFormat="1">
      <c r="A129" s="39"/>
      <c r="B129" s="40"/>
      <c r="C129" s="41"/>
      <c r="D129" s="249" t="s">
        <v>143</v>
      </c>
      <c r="E129" s="41"/>
      <c r="F129" s="250" t="s">
        <v>149</v>
      </c>
      <c r="G129" s="41"/>
      <c r="H129" s="41"/>
      <c r="I129" s="246"/>
      <c r="J129" s="41"/>
      <c r="K129" s="41"/>
      <c r="L129" s="42"/>
      <c r="M129" s="247"/>
      <c r="N129" s="248"/>
      <c r="O129" s="92"/>
      <c r="P129" s="92"/>
      <c r="Q129" s="92"/>
      <c r="R129" s="92"/>
      <c r="S129" s="92"/>
      <c r="T129" s="92"/>
      <c r="U129" s="93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6" t="s">
        <v>143</v>
      </c>
      <c r="AU129" s="16" t="s">
        <v>87</v>
      </c>
    </row>
    <row r="130" s="2" customFormat="1" ht="33" customHeight="1">
      <c r="A130" s="39"/>
      <c r="B130" s="40"/>
      <c r="C130" s="232" t="s">
        <v>150</v>
      </c>
      <c r="D130" s="232" t="s">
        <v>134</v>
      </c>
      <c r="E130" s="233" t="s">
        <v>151</v>
      </c>
      <c r="F130" s="234" t="s">
        <v>152</v>
      </c>
      <c r="G130" s="235" t="s">
        <v>137</v>
      </c>
      <c r="H130" s="236">
        <v>144</v>
      </c>
      <c r="I130" s="237"/>
      <c r="J130" s="238">
        <f>ROUND(I130*H130,2)</f>
        <v>0</v>
      </c>
      <c r="K130" s="234" t="s">
        <v>138</v>
      </c>
      <c r="L130" s="42"/>
      <c r="M130" s="239" t="s">
        <v>1</v>
      </c>
      <c r="N130" s="240" t="s">
        <v>42</v>
      </c>
      <c r="O130" s="92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1">
        <f>S130*H130</f>
        <v>0</v>
      </c>
      <c r="U130" s="242" t="s">
        <v>1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3" t="s">
        <v>139</v>
      </c>
      <c r="AT130" s="243" t="s">
        <v>134</v>
      </c>
      <c r="AU130" s="243" t="s">
        <v>87</v>
      </c>
      <c r="AY130" s="16" t="s">
        <v>132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85</v>
      </c>
      <c r="BK130" s="144">
        <f>ROUND(I130*H130,2)</f>
        <v>0</v>
      </c>
      <c r="BL130" s="16" t="s">
        <v>139</v>
      </c>
      <c r="BM130" s="243" t="s">
        <v>153</v>
      </c>
    </row>
    <row r="131" s="2" customFormat="1">
      <c r="A131" s="39"/>
      <c r="B131" s="40"/>
      <c r="C131" s="41"/>
      <c r="D131" s="244" t="s">
        <v>141</v>
      </c>
      <c r="E131" s="41"/>
      <c r="F131" s="245" t="s">
        <v>154</v>
      </c>
      <c r="G131" s="41"/>
      <c r="H131" s="41"/>
      <c r="I131" s="246"/>
      <c r="J131" s="41"/>
      <c r="K131" s="41"/>
      <c r="L131" s="42"/>
      <c r="M131" s="247"/>
      <c r="N131" s="248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141</v>
      </c>
      <c r="AU131" s="16" t="s">
        <v>87</v>
      </c>
    </row>
    <row r="132" s="2" customFormat="1">
      <c r="A132" s="39"/>
      <c r="B132" s="40"/>
      <c r="C132" s="41"/>
      <c r="D132" s="249" t="s">
        <v>143</v>
      </c>
      <c r="E132" s="41"/>
      <c r="F132" s="250" t="s">
        <v>155</v>
      </c>
      <c r="G132" s="41"/>
      <c r="H132" s="41"/>
      <c r="I132" s="246"/>
      <c r="J132" s="41"/>
      <c r="K132" s="41"/>
      <c r="L132" s="42"/>
      <c r="M132" s="247"/>
      <c r="N132" s="248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143</v>
      </c>
      <c r="AU132" s="16" t="s">
        <v>87</v>
      </c>
    </row>
    <row r="133" s="13" customFormat="1">
      <c r="A133" s="13"/>
      <c r="B133" s="251"/>
      <c r="C133" s="252"/>
      <c r="D133" s="244" t="s">
        <v>156</v>
      </c>
      <c r="E133" s="253" t="s">
        <v>1</v>
      </c>
      <c r="F133" s="254" t="s">
        <v>157</v>
      </c>
      <c r="G133" s="252"/>
      <c r="H133" s="255">
        <v>144</v>
      </c>
      <c r="I133" s="256"/>
      <c r="J133" s="252"/>
      <c r="K133" s="252"/>
      <c r="L133" s="257"/>
      <c r="M133" s="258"/>
      <c r="N133" s="259"/>
      <c r="O133" s="259"/>
      <c r="P133" s="259"/>
      <c r="Q133" s="259"/>
      <c r="R133" s="259"/>
      <c r="S133" s="259"/>
      <c r="T133" s="259"/>
      <c r="U133" s="260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156</v>
      </c>
      <c r="AU133" s="261" t="s">
        <v>87</v>
      </c>
      <c r="AV133" s="13" t="s">
        <v>87</v>
      </c>
      <c r="AW133" s="13" t="s">
        <v>32</v>
      </c>
      <c r="AX133" s="13" t="s">
        <v>85</v>
      </c>
      <c r="AY133" s="261" t="s">
        <v>132</v>
      </c>
    </row>
    <row r="134" s="2" customFormat="1" ht="33" customHeight="1">
      <c r="A134" s="39"/>
      <c r="B134" s="40"/>
      <c r="C134" s="232" t="s">
        <v>139</v>
      </c>
      <c r="D134" s="232" t="s">
        <v>134</v>
      </c>
      <c r="E134" s="233" t="s">
        <v>158</v>
      </c>
      <c r="F134" s="234" t="s">
        <v>159</v>
      </c>
      <c r="G134" s="235" t="s">
        <v>137</v>
      </c>
      <c r="H134" s="236">
        <v>12</v>
      </c>
      <c r="I134" s="237"/>
      <c r="J134" s="238">
        <f>ROUND(I134*H134,2)</f>
        <v>0</v>
      </c>
      <c r="K134" s="234" t="s">
        <v>138</v>
      </c>
      <c r="L134" s="42"/>
      <c r="M134" s="239" t="s">
        <v>1</v>
      </c>
      <c r="N134" s="240" t="s">
        <v>42</v>
      </c>
      <c r="O134" s="92"/>
      <c r="P134" s="241">
        <f>O134*H134</f>
        <v>0</v>
      </c>
      <c r="Q134" s="241">
        <v>0</v>
      </c>
      <c r="R134" s="241">
        <f>Q134*H134</f>
        <v>0</v>
      </c>
      <c r="S134" s="241">
        <v>0</v>
      </c>
      <c r="T134" s="241">
        <f>S134*H134</f>
        <v>0</v>
      </c>
      <c r="U134" s="242" t="s">
        <v>1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3" t="s">
        <v>139</v>
      </c>
      <c r="AT134" s="243" t="s">
        <v>134</v>
      </c>
      <c r="AU134" s="243" t="s">
        <v>87</v>
      </c>
      <c r="AY134" s="16" t="s">
        <v>132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85</v>
      </c>
      <c r="BK134" s="144">
        <f>ROUND(I134*H134,2)</f>
        <v>0</v>
      </c>
      <c r="BL134" s="16" t="s">
        <v>139</v>
      </c>
      <c r="BM134" s="243" t="s">
        <v>160</v>
      </c>
    </row>
    <row r="135" s="2" customFormat="1">
      <c r="A135" s="39"/>
      <c r="B135" s="40"/>
      <c r="C135" s="41"/>
      <c r="D135" s="244" t="s">
        <v>141</v>
      </c>
      <c r="E135" s="41"/>
      <c r="F135" s="245" t="s">
        <v>161</v>
      </c>
      <c r="G135" s="41"/>
      <c r="H135" s="41"/>
      <c r="I135" s="246"/>
      <c r="J135" s="41"/>
      <c r="K135" s="41"/>
      <c r="L135" s="42"/>
      <c r="M135" s="247"/>
      <c r="N135" s="248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141</v>
      </c>
      <c r="AU135" s="16" t="s">
        <v>87</v>
      </c>
    </row>
    <row r="136" s="2" customFormat="1">
      <c r="A136" s="39"/>
      <c r="B136" s="40"/>
      <c r="C136" s="41"/>
      <c r="D136" s="249" t="s">
        <v>143</v>
      </c>
      <c r="E136" s="41"/>
      <c r="F136" s="250" t="s">
        <v>162</v>
      </c>
      <c r="G136" s="41"/>
      <c r="H136" s="41"/>
      <c r="I136" s="246"/>
      <c r="J136" s="41"/>
      <c r="K136" s="41"/>
      <c r="L136" s="42"/>
      <c r="M136" s="247"/>
      <c r="N136" s="248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143</v>
      </c>
      <c r="AU136" s="16" t="s">
        <v>87</v>
      </c>
    </row>
    <row r="137" s="13" customFormat="1">
      <c r="A137" s="13"/>
      <c r="B137" s="251"/>
      <c r="C137" s="252"/>
      <c r="D137" s="244" t="s">
        <v>156</v>
      </c>
      <c r="E137" s="253" t="s">
        <v>1</v>
      </c>
      <c r="F137" s="254" t="s">
        <v>163</v>
      </c>
      <c r="G137" s="252"/>
      <c r="H137" s="255">
        <v>12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59"/>
      <c r="U137" s="26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156</v>
      </c>
      <c r="AU137" s="261" t="s">
        <v>87</v>
      </c>
      <c r="AV137" s="13" t="s">
        <v>87</v>
      </c>
      <c r="AW137" s="13" t="s">
        <v>32</v>
      </c>
      <c r="AX137" s="13" t="s">
        <v>85</v>
      </c>
      <c r="AY137" s="261" t="s">
        <v>132</v>
      </c>
    </row>
    <row r="138" s="2" customFormat="1" ht="16.5" customHeight="1">
      <c r="A138" s="39"/>
      <c r="B138" s="40"/>
      <c r="C138" s="232" t="s">
        <v>164</v>
      </c>
      <c r="D138" s="232" t="s">
        <v>134</v>
      </c>
      <c r="E138" s="233" t="s">
        <v>165</v>
      </c>
      <c r="F138" s="234" t="s">
        <v>166</v>
      </c>
      <c r="G138" s="235" t="s">
        <v>137</v>
      </c>
      <c r="H138" s="236">
        <v>69</v>
      </c>
      <c r="I138" s="237"/>
      <c r="J138" s="238">
        <f>ROUND(I138*H138,2)</f>
        <v>0</v>
      </c>
      <c r="K138" s="234" t="s">
        <v>1</v>
      </c>
      <c r="L138" s="42"/>
      <c r="M138" s="239" t="s">
        <v>1</v>
      </c>
      <c r="N138" s="240" t="s">
        <v>42</v>
      </c>
      <c r="O138" s="92"/>
      <c r="P138" s="241">
        <f>O138*H138</f>
        <v>0</v>
      </c>
      <c r="Q138" s="241">
        <v>0</v>
      </c>
      <c r="R138" s="241">
        <f>Q138*H138</f>
        <v>0</v>
      </c>
      <c r="S138" s="241">
        <v>0</v>
      </c>
      <c r="T138" s="241">
        <f>S138*H138</f>
        <v>0</v>
      </c>
      <c r="U138" s="242" t="s">
        <v>1</v>
      </c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3" t="s">
        <v>139</v>
      </c>
      <c r="AT138" s="243" t="s">
        <v>134</v>
      </c>
      <c r="AU138" s="243" t="s">
        <v>87</v>
      </c>
      <c r="AY138" s="16" t="s">
        <v>132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6" t="s">
        <v>85</v>
      </c>
      <c r="BK138" s="144">
        <f>ROUND(I138*H138,2)</f>
        <v>0</v>
      </c>
      <c r="BL138" s="16" t="s">
        <v>139</v>
      </c>
      <c r="BM138" s="243" t="s">
        <v>167</v>
      </c>
    </row>
    <row r="139" s="2" customFormat="1">
      <c r="A139" s="39"/>
      <c r="B139" s="40"/>
      <c r="C139" s="41"/>
      <c r="D139" s="244" t="s">
        <v>141</v>
      </c>
      <c r="E139" s="41"/>
      <c r="F139" s="245" t="s">
        <v>168</v>
      </c>
      <c r="G139" s="41"/>
      <c r="H139" s="41"/>
      <c r="I139" s="246"/>
      <c r="J139" s="41"/>
      <c r="K139" s="41"/>
      <c r="L139" s="42"/>
      <c r="M139" s="247"/>
      <c r="N139" s="248"/>
      <c r="O139" s="92"/>
      <c r="P139" s="92"/>
      <c r="Q139" s="92"/>
      <c r="R139" s="92"/>
      <c r="S139" s="92"/>
      <c r="T139" s="92"/>
      <c r="U139" s="93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141</v>
      </c>
      <c r="AU139" s="16" t="s">
        <v>87</v>
      </c>
    </row>
    <row r="140" s="2" customFormat="1" ht="16.5" customHeight="1">
      <c r="A140" s="39"/>
      <c r="B140" s="40"/>
      <c r="C140" s="232" t="s">
        <v>169</v>
      </c>
      <c r="D140" s="232" t="s">
        <v>134</v>
      </c>
      <c r="E140" s="233" t="s">
        <v>170</v>
      </c>
      <c r="F140" s="234" t="s">
        <v>171</v>
      </c>
      <c r="G140" s="235" t="s">
        <v>172</v>
      </c>
      <c r="H140" s="236">
        <v>55</v>
      </c>
      <c r="I140" s="237"/>
      <c r="J140" s="238">
        <f>ROUND(I140*H140,2)</f>
        <v>0</v>
      </c>
      <c r="K140" s="234" t="s">
        <v>1</v>
      </c>
      <c r="L140" s="42"/>
      <c r="M140" s="239" t="s">
        <v>1</v>
      </c>
      <c r="N140" s="240" t="s">
        <v>42</v>
      </c>
      <c r="O140" s="92"/>
      <c r="P140" s="241">
        <f>O140*H140</f>
        <v>0</v>
      </c>
      <c r="Q140" s="241">
        <v>0</v>
      </c>
      <c r="R140" s="241">
        <f>Q140*H140</f>
        <v>0</v>
      </c>
      <c r="S140" s="241">
        <v>0</v>
      </c>
      <c r="T140" s="241">
        <f>S140*H140</f>
        <v>0</v>
      </c>
      <c r="U140" s="242" t="s">
        <v>1</v>
      </c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3" t="s">
        <v>139</v>
      </c>
      <c r="AT140" s="243" t="s">
        <v>134</v>
      </c>
      <c r="AU140" s="243" t="s">
        <v>87</v>
      </c>
      <c r="AY140" s="16" t="s">
        <v>132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6" t="s">
        <v>85</v>
      </c>
      <c r="BK140" s="144">
        <f>ROUND(I140*H140,2)</f>
        <v>0</v>
      </c>
      <c r="BL140" s="16" t="s">
        <v>139</v>
      </c>
      <c r="BM140" s="243" t="s">
        <v>173</v>
      </c>
    </row>
    <row r="141" s="2" customFormat="1">
      <c r="A141" s="39"/>
      <c r="B141" s="40"/>
      <c r="C141" s="41"/>
      <c r="D141" s="244" t="s">
        <v>141</v>
      </c>
      <c r="E141" s="41"/>
      <c r="F141" s="245" t="s">
        <v>174</v>
      </c>
      <c r="G141" s="41"/>
      <c r="H141" s="41"/>
      <c r="I141" s="246"/>
      <c r="J141" s="41"/>
      <c r="K141" s="41"/>
      <c r="L141" s="42"/>
      <c r="M141" s="247"/>
      <c r="N141" s="248"/>
      <c r="O141" s="92"/>
      <c r="P141" s="92"/>
      <c r="Q141" s="92"/>
      <c r="R141" s="92"/>
      <c r="S141" s="92"/>
      <c r="T141" s="92"/>
      <c r="U141" s="93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6" t="s">
        <v>141</v>
      </c>
      <c r="AU141" s="16" t="s">
        <v>87</v>
      </c>
    </row>
    <row r="142" s="2" customFormat="1" ht="16.5" customHeight="1">
      <c r="A142" s="39"/>
      <c r="B142" s="40"/>
      <c r="C142" s="232" t="s">
        <v>175</v>
      </c>
      <c r="D142" s="232" t="s">
        <v>134</v>
      </c>
      <c r="E142" s="233" t="s">
        <v>176</v>
      </c>
      <c r="F142" s="234" t="s">
        <v>177</v>
      </c>
      <c r="G142" s="235" t="s">
        <v>172</v>
      </c>
      <c r="H142" s="236">
        <v>14</v>
      </c>
      <c r="I142" s="237"/>
      <c r="J142" s="238">
        <f>ROUND(I142*H142,2)</f>
        <v>0</v>
      </c>
      <c r="K142" s="234" t="s">
        <v>1</v>
      </c>
      <c r="L142" s="42"/>
      <c r="M142" s="239" t="s">
        <v>1</v>
      </c>
      <c r="N142" s="240" t="s">
        <v>42</v>
      </c>
      <c r="O142" s="92"/>
      <c r="P142" s="241">
        <f>O142*H142</f>
        <v>0</v>
      </c>
      <c r="Q142" s="241">
        <v>0</v>
      </c>
      <c r="R142" s="241">
        <f>Q142*H142</f>
        <v>0</v>
      </c>
      <c r="S142" s="241">
        <v>0</v>
      </c>
      <c r="T142" s="241">
        <f>S142*H142</f>
        <v>0</v>
      </c>
      <c r="U142" s="242" t="s">
        <v>1</v>
      </c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3" t="s">
        <v>139</v>
      </c>
      <c r="AT142" s="243" t="s">
        <v>134</v>
      </c>
      <c r="AU142" s="243" t="s">
        <v>87</v>
      </c>
      <c r="AY142" s="16" t="s">
        <v>132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6" t="s">
        <v>85</v>
      </c>
      <c r="BK142" s="144">
        <f>ROUND(I142*H142,2)</f>
        <v>0</v>
      </c>
      <c r="BL142" s="16" t="s">
        <v>139</v>
      </c>
      <c r="BM142" s="243" t="s">
        <v>178</v>
      </c>
    </row>
    <row r="143" s="2" customFormat="1">
      <c r="A143" s="39"/>
      <c r="B143" s="40"/>
      <c r="C143" s="41"/>
      <c r="D143" s="244" t="s">
        <v>141</v>
      </c>
      <c r="E143" s="41"/>
      <c r="F143" s="245" t="s">
        <v>174</v>
      </c>
      <c r="G143" s="41"/>
      <c r="H143" s="41"/>
      <c r="I143" s="246"/>
      <c r="J143" s="41"/>
      <c r="K143" s="41"/>
      <c r="L143" s="42"/>
      <c r="M143" s="247"/>
      <c r="N143" s="248"/>
      <c r="O143" s="92"/>
      <c r="P143" s="92"/>
      <c r="Q143" s="92"/>
      <c r="R143" s="92"/>
      <c r="S143" s="92"/>
      <c r="T143" s="92"/>
      <c r="U143" s="93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141</v>
      </c>
      <c r="AU143" s="16" t="s">
        <v>87</v>
      </c>
    </row>
    <row r="144" s="2" customFormat="1" ht="16.5" customHeight="1">
      <c r="A144" s="39"/>
      <c r="B144" s="40"/>
      <c r="C144" s="232" t="s">
        <v>179</v>
      </c>
      <c r="D144" s="232" t="s">
        <v>134</v>
      </c>
      <c r="E144" s="233" t="s">
        <v>180</v>
      </c>
      <c r="F144" s="234" t="s">
        <v>181</v>
      </c>
      <c r="G144" s="235" t="s">
        <v>172</v>
      </c>
      <c r="H144" s="236">
        <v>207</v>
      </c>
      <c r="I144" s="237"/>
      <c r="J144" s="238">
        <f>ROUND(I144*H144,2)</f>
        <v>0</v>
      </c>
      <c r="K144" s="234" t="s">
        <v>1</v>
      </c>
      <c r="L144" s="42"/>
      <c r="M144" s="239" t="s">
        <v>1</v>
      </c>
      <c r="N144" s="240" t="s">
        <v>42</v>
      </c>
      <c r="O144" s="92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1">
        <f>S144*H144</f>
        <v>0</v>
      </c>
      <c r="U144" s="242" t="s">
        <v>1</v>
      </c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3" t="s">
        <v>182</v>
      </c>
      <c r="AT144" s="243" t="s">
        <v>134</v>
      </c>
      <c r="AU144" s="243" t="s">
        <v>87</v>
      </c>
      <c r="AY144" s="16" t="s">
        <v>132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85</v>
      </c>
      <c r="BK144" s="144">
        <f>ROUND(I144*H144,2)</f>
        <v>0</v>
      </c>
      <c r="BL144" s="16" t="s">
        <v>182</v>
      </c>
      <c r="BM144" s="243" t="s">
        <v>183</v>
      </c>
    </row>
    <row r="145" s="2" customFormat="1">
      <c r="A145" s="39"/>
      <c r="B145" s="40"/>
      <c r="C145" s="41"/>
      <c r="D145" s="244" t="s">
        <v>141</v>
      </c>
      <c r="E145" s="41"/>
      <c r="F145" s="245" t="s">
        <v>181</v>
      </c>
      <c r="G145" s="41"/>
      <c r="H145" s="41"/>
      <c r="I145" s="246"/>
      <c r="J145" s="41"/>
      <c r="K145" s="41"/>
      <c r="L145" s="42"/>
      <c r="M145" s="247"/>
      <c r="N145" s="248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141</v>
      </c>
      <c r="AU145" s="16" t="s">
        <v>87</v>
      </c>
    </row>
    <row r="146" s="13" customFormat="1">
      <c r="A146" s="13"/>
      <c r="B146" s="251"/>
      <c r="C146" s="252"/>
      <c r="D146" s="244" t="s">
        <v>156</v>
      </c>
      <c r="E146" s="253" t="s">
        <v>1</v>
      </c>
      <c r="F146" s="254" t="s">
        <v>184</v>
      </c>
      <c r="G146" s="252"/>
      <c r="H146" s="255">
        <v>207</v>
      </c>
      <c r="I146" s="256"/>
      <c r="J146" s="252"/>
      <c r="K146" s="252"/>
      <c r="L146" s="257"/>
      <c r="M146" s="258"/>
      <c r="N146" s="259"/>
      <c r="O146" s="259"/>
      <c r="P146" s="259"/>
      <c r="Q146" s="259"/>
      <c r="R146" s="259"/>
      <c r="S146" s="259"/>
      <c r="T146" s="259"/>
      <c r="U146" s="260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156</v>
      </c>
      <c r="AU146" s="261" t="s">
        <v>87</v>
      </c>
      <c r="AV146" s="13" t="s">
        <v>87</v>
      </c>
      <c r="AW146" s="13" t="s">
        <v>32</v>
      </c>
      <c r="AX146" s="13" t="s">
        <v>85</v>
      </c>
      <c r="AY146" s="261" t="s">
        <v>132</v>
      </c>
    </row>
    <row r="147" s="2" customFormat="1" ht="21.75" customHeight="1">
      <c r="A147" s="39"/>
      <c r="B147" s="40"/>
      <c r="C147" s="262" t="s">
        <v>185</v>
      </c>
      <c r="D147" s="262" t="s">
        <v>186</v>
      </c>
      <c r="E147" s="263" t="s">
        <v>187</v>
      </c>
      <c r="F147" s="264" t="s">
        <v>188</v>
      </c>
      <c r="G147" s="265" t="s">
        <v>137</v>
      </c>
      <c r="H147" s="266">
        <v>207</v>
      </c>
      <c r="I147" s="267"/>
      <c r="J147" s="268">
        <f>ROUND(I147*H147,2)</f>
        <v>0</v>
      </c>
      <c r="K147" s="264" t="s">
        <v>138</v>
      </c>
      <c r="L147" s="269"/>
      <c r="M147" s="270" t="s">
        <v>1</v>
      </c>
      <c r="N147" s="271" t="s">
        <v>42</v>
      </c>
      <c r="O147" s="92"/>
      <c r="P147" s="241">
        <f>O147*H147</f>
        <v>0</v>
      </c>
      <c r="Q147" s="241">
        <v>0.0058999999999999999</v>
      </c>
      <c r="R147" s="241">
        <f>Q147*H147</f>
        <v>1.2213000000000001</v>
      </c>
      <c r="S147" s="241">
        <v>0</v>
      </c>
      <c r="T147" s="241">
        <f>S147*H147</f>
        <v>0</v>
      </c>
      <c r="U147" s="242" t="s">
        <v>1</v>
      </c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3" t="s">
        <v>179</v>
      </c>
      <c r="AT147" s="243" t="s">
        <v>186</v>
      </c>
      <c r="AU147" s="243" t="s">
        <v>87</v>
      </c>
      <c r="AY147" s="16" t="s">
        <v>132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6" t="s">
        <v>85</v>
      </c>
      <c r="BK147" s="144">
        <f>ROUND(I147*H147,2)</f>
        <v>0</v>
      </c>
      <c r="BL147" s="16" t="s">
        <v>139</v>
      </c>
      <c r="BM147" s="243" t="s">
        <v>189</v>
      </c>
    </row>
    <row r="148" s="2" customFormat="1">
      <c r="A148" s="39"/>
      <c r="B148" s="40"/>
      <c r="C148" s="41"/>
      <c r="D148" s="244" t="s">
        <v>141</v>
      </c>
      <c r="E148" s="41"/>
      <c r="F148" s="245" t="s">
        <v>188</v>
      </c>
      <c r="G148" s="41"/>
      <c r="H148" s="41"/>
      <c r="I148" s="246"/>
      <c r="J148" s="41"/>
      <c r="K148" s="41"/>
      <c r="L148" s="42"/>
      <c r="M148" s="247"/>
      <c r="N148" s="248"/>
      <c r="O148" s="92"/>
      <c r="P148" s="92"/>
      <c r="Q148" s="92"/>
      <c r="R148" s="92"/>
      <c r="S148" s="92"/>
      <c r="T148" s="92"/>
      <c r="U148" s="93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6" t="s">
        <v>141</v>
      </c>
      <c r="AU148" s="16" t="s">
        <v>87</v>
      </c>
    </row>
    <row r="149" s="13" customFormat="1">
      <c r="A149" s="13"/>
      <c r="B149" s="251"/>
      <c r="C149" s="252"/>
      <c r="D149" s="244" t="s">
        <v>156</v>
      </c>
      <c r="E149" s="253" t="s">
        <v>1</v>
      </c>
      <c r="F149" s="254" t="s">
        <v>184</v>
      </c>
      <c r="G149" s="252"/>
      <c r="H149" s="255">
        <v>207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59"/>
      <c r="U149" s="26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156</v>
      </c>
      <c r="AU149" s="261" t="s">
        <v>87</v>
      </c>
      <c r="AV149" s="13" t="s">
        <v>87</v>
      </c>
      <c r="AW149" s="13" t="s">
        <v>32</v>
      </c>
      <c r="AX149" s="13" t="s">
        <v>85</v>
      </c>
      <c r="AY149" s="261" t="s">
        <v>132</v>
      </c>
    </row>
    <row r="150" s="2" customFormat="1" ht="16.5" customHeight="1">
      <c r="A150" s="39"/>
      <c r="B150" s="40"/>
      <c r="C150" s="262" t="s">
        <v>190</v>
      </c>
      <c r="D150" s="262" t="s">
        <v>186</v>
      </c>
      <c r="E150" s="263" t="s">
        <v>191</v>
      </c>
      <c r="F150" s="264" t="s">
        <v>192</v>
      </c>
      <c r="G150" s="265" t="s">
        <v>193</v>
      </c>
      <c r="H150" s="266">
        <v>6.9000000000000004</v>
      </c>
      <c r="I150" s="267"/>
      <c r="J150" s="268">
        <f>ROUND(I150*H150,2)</f>
        <v>0</v>
      </c>
      <c r="K150" s="264" t="s">
        <v>138</v>
      </c>
      <c r="L150" s="269"/>
      <c r="M150" s="270" t="s">
        <v>1</v>
      </c>
      <c r="N150" s="271" t="s">
        <v>42</v>
      </c>
      <c r="O150" s="92"/>
      <c r="P150" s="241">
        <f>O150*H150</f>
        <v>0</v>
      </c>
      <c r="Q150" s="241">
        <v>0.20000000000000001</v>
      </c>
      <c r="R150" s="241">
        <f>Q150*H150</f>
        <v>1.3800000000000001</v>
      </c>
      <c r="S150" s="241">
        <v>0</v>
      </c>
      <c r="T150" s="241">
        <f>S150*H150</f>
        <v>0</v>
      </c>
      <c r="U150" s="242" t="s">
        <v>1</v>
      </c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3" t="s">
        <v>179</v>
      </c>
      <c r="AT150" s="243" t="s">
        <v>186</v>
      </c>
      <c r="AU150" s="243" t="s">
        <v>87</v>
      </c>
      <c r="AY150" s="16" t="s">
        <v>132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6" t="s">
        <v>85</v>
      </c>
      <c r="BK150" s="144">
        <f>ROUND(I150*H150,2)</f>
        <v>0</v>
      </c>
      <c r="BL150" s="16" t="s">
        <v>139</v>
      </c>
      <c r="BM150" s="243" t="s">
        <v>194</v>
      </c>
    </row>
    <row r="151" s="2" customFormat="1">
      <c r="A151" s="39"/>
      <c r="B151" s="40"/>
      <c r="C151" s="41"/>
      <c r="D151" s="244" t="s">
        <v>141</v>
      </c>
      <c r="E151" s="41"/>
      <c r="F151" s="245" t="s">
        <v>192</v>
      </c>
      <c r="G151" s="41"/>
      <c r="H151" s="41"/>
      <c r="I151" s="246"/>
      <c r="J151" s="41"/>
      <c r="K151" s="41"/>
      <c r="L151" s="42"/>
      <c r="M151" s="247"/>
      <c r="N151" s="248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6" t="s">
        <v>141</v>
      </c>
      <c r="AU151" s="16" t="s">
        <v>87</v>
      </c>
    </row>
    <row r="152" s="13" customFormat="1">
      <c r="A152" s="13"/>
      <c r="B152" s="251"/>
      <c r="C152" s="252"/>
      <c r="D152" s="244" t="s">
        <v>156</v>
      </c>
      <c r="E152" s="253" t="s">
        <v>1</v>
      </c>
      <c r="F152" s="254" t="s">
        <v>195</v>
      </c>
      <c r="G152" s="252"/>
      <c r="H152" s="255">
        <v>6.9000000000000004</v>
      </c>
      <c r="I152" s="256"/>
      <c r="J152" s="252"/>
      <c r="K152" s="252"/>
      <c r="L152" s="257"/>
      <c r="M152" s="258"/>
      <c r="N152" s="259"/>
      <c r="O152" s="259"/>
      <c r="P152" s="259"/>
      <c r="Q152" s="259"/>
      <c r="R152" s="259"/>
      <c r="S152" s="259"/>
      <c r="T152" s="259"/>
      <c r="U152" s="260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156</v>
      </c>
      <c r="AU152" s="261" t="s">
        <v>87</v>
      </c>
      <c r="AV152" s="13" t="s">
        <v>87</v>
      </c>
      <c r="AW152" s="13" t="s">
        <v>32</v>
      </c>
      <c r="AX152" s="13" t="s">
        <v>85</v>
      </c>
      <c r="AY152" s="261" t="s">
        <v>132</v>
      </c>
    </row>
    <row r="153" s="2" customFormat="1" ht="37.8" customHeight="1">
      <c r="A153" s="39"/>
      <c r="B153" s="40"/>
      <c r="C153" s="232" t="s">
        <v>196</v>
      </c>
      <c r="D153" s="232" t="s">
        <v>134</v>
      </c>
      <c r="E153" s="233" t="s">
        <v>197</v>
      </c>
      <c r="F153" s="234" t="s">
        <v>198</v>
      </c>
      <c r="G153" s="235" t="s">
        <v>199</v>
      </c>
      <c r="H153" s="236">
        <v>300</v>
      </c>
      <c r="I153" s="237"/>
      <c r="J153" s="238">
        <f>ROUND(I153*H153,2)</f>
        <v>0</v>
      </c>
      <c r="K153" s="234" t="s">
        <v>138</v>
      </c>
      <c r="L153" s="42"/>
      <c r="M153" s="239" t="s">
        <v>1</v>
      </c>
      <c r="N153" s="240" t="s">
        <v>42</v>
      </c>
      <c r="O153" s="92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1">
        <f>S153*H153</f>
        <v>0</v>
      </c>
      <c r="U153" s="242" t="s">
        <v>1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3" t="s">
        <v>139</v>
      </c>
      <c r="AT153" s="243" t="s">
        <v>134</v>
      </c>
      <c r="AU153" s="243" t="s">
        <v>87</v>
      </c>
      <c r="AY153" s="16" t="s">
        <v>132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85</v>
      </c>
      <c r="BK153" s="144">
        <f>ROUND(I153*H153,2)</f>
        <v>0</v>
      </c>
      <c r="BL153" s="16" t="s">
        <v>139</v>
      </c>
      <c r="BM153" s="243" t="s">
        <v>200</v>
      </c>
    </row>
    <row r="154" s="2" customFormat="1">
      <c r="A154" s="39"/>
      <c r="B154" s="40"/>
      <c r="C154" s="41"/>
      <c r="D154" s="244" t="s">
        <v>141</v>
      </c>
      <c r="E154" s="41"/>
      <c r="F154" s="245" t="s">
        <v>201</v>
      </c>
      <c r="G154" s="41"/>
      <c r="H154" s="41"/>
      <c r="I154" s="246"/>
      <c r="J154" s="41"/>
      <c r="K154" s="41"/>
      <c r="L154" s="42"/>
      <c r="M154" s="247"/>
      <c r="N154" s="248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6" t="s">
        <v>141</v>
      </c>
      <c r="AU154" s="16" t="s">
        <v>87</v>
      </c>
    </row>
    <row r="155" s="2" customFormat="1">
      <c r="A155" s="39"/>
      <c r="B155" s="40"/>
      <c r="C155" s="41"/>
      <c r="D155" s="249" t="s">
        <v>143</v>
      </c>
      <c r="E155" s="41"/>
      <c r="F155" s="250" t="s">
        <v>202</v>
      </c>
      <c r="G155" s="41"/>
      <c r="H155" s="41"/>
      <c r="I155" s="246"/>
      <c r="J155" s="41"/>
      <c r="K155" s="41"/>
      <c r="L155" s="42"/>
      <c r="M155" s="247"/>
      <c r="N155" s="248"/>
      <c r="O155" s="92"/>
      <c r="P155" s="92"/>
      <c r="Q155" s="92"/>
      <c r="R155" s="92"/>
      <c r="S155" s="92"/>
      <c r="T155" s="92"/>
      <c r="U155" s="93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143</v>
      </c>
      <c r="AU155" s="16" t="s">
        <v>87</v>
      </c>
    </row>
    <row r="156" s="2" customFormat="1" ht="24.15" customHeight="1">
      <c r="A156" s="39"/>
      <c r="B156" s="40"/>
      <c r="C156" s="232" t="s">
        <v>203</v>
      </c>
      <c r="D156" s="232" t="s">
        <v>134</v>
      </c>
      <c r="E156" s="233" t="s">
        <v>204</v>
      </c>
      <c r="F156" s="234" t="s">
        <v>205</v>
      </c>
      <c r="G156" s="235" t="s">
        <v>137</v>
      </c>
      <c r="H156" s="236">
        <v>61</v>
      </c>
      <c r="I156" s="237"/>
      <c r="J156" s="238">
        <f>ROUND(I156*H156,2)</f>
        <v>0</v>
      </c>
      <c r="K156" s="234" t="s">
        <v>138</v>
      </c>
      <c r="L156" s="42"/>
      <c r="M156" s="239" t="s">
        <v>1</v>
      </c>
      <c r="N156" s="240" t="s">
        <v>42</v>
      </c>
      <c r="O156" s="92"/>
      <c r="P156" s="241">
        <f>O156*H156</f>
        <v>0</v>
      </c>
      <c r="Q156" s="241">
        <v>0</v>
      </c>
      <c r="R156" s="241">
        <f>Q156*H156</f>
        <v>0</v>
      </c>
      <c r="S156" s="241">
        <v>0</v>
      </c>
      <c r="T156" s="241">
        <f>S156*H156</f>
        <v>0</v>
      </c>
      <c r="U156" s="242" t="s">
        <v>1</v>
      </c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3" t="s">
        <v>139</v>
      </c>
      <c r="AT156" s="243" t="s">
        <v>134</v>
      </c>
      <c r="AU156" s="243" t="s">
        <v>87</v>
      </c>
      <c r="AY156" s="16" t="s">
        <v>132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6" t="s">
        <v>85</v>
      </c>
      <c r="BK156" s="144">
        <f>ROUND(I156*H156,2)</f>
        <v>0</v>
      </c>
      <c r="BL156" s="16" t="s">
        <v>139</v>
      </c>
      <c r="BM156" s="243" t="s">
        <v>206</v>
      </c>
    </row>
    <row r="157" s="2" customFormat="1">
      <c r="A157" s="39"/>
      <c r="B157" s="40"/>
      <c r="C157" s="41"/>
      <c r="D157" s="244" t="s">
        <v>141</v>
      </c>
      <c r="E157" s="41"/>
      <c r="F157" s="245" t="s">
        <v>207</v>
      </c>
      <c r="G157" s="41"/>
      <c r="H157" s="41"/>
      <c r="I157" s="246"/>
      <c r="J157" s="41"/>
      <c r="K157" s="41"/>
      <c r="L157" s="42"/>
      <c r="M157" s="247"/>
      <c r="N157" s="248"/>
      <c r="O157" s="92"/>
      <c r="P157" s="92"/>
      <c r="Q157" s="92"/>
      <c r="R157" s="92"/>
      <c r="S157" s="92"/>
      <c r="T157" s="92"/>
      <c r="U157" s="93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141</v>
      </c>
      <c r="AU157" s="16" t="s">
        <v>87</v>
      </c>
    </row>
    <row r="158" s="2" customFormat="1">
      <c r="A158" s="39"/>
      <c r="B158" s="40"/>
      <c r="C158" s="41"/>
      <c r="D158" s="249" t="s">
        <v>143</v>
      </c>
      <c r="E158" s="41"/>
      <c r="F158" s="250" t="s">
        <v>208</v>
      </c>
      <c r="G158" s="41"/>
      <c r="H158" s="41"/>
      <c r="I158" s="246"/>
      <c r="J158" s="41"/>
      <c r="K158" s="41"/>
      <c r="L158" s="42"/>
      <c r="M158" s="247"/>
      <c r="N158" s="248"/>
      <c r="O158" s="92"/>
      <c r="P158" s="92"/>
      <c r="Q158" s="92"/>
      <c r="R158" s="92"/>
      <c r="S158" s="92"/>
      <c r="T158" s="92"/>
      <c r="U158" s="93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6" t="s">
        <v>143</v>
      </c>
      <c r="AU158" s="16" t="s">
        <v>87</v>
      </c>
    </row>
    <row r="159" s="2" customFormat="1" ht="24.15" customHeight="1">
      <c r="A159" s="39"/>
      <c r="B159" s="40"/>
      <c r="C159" s="232" t="s">
        <v>209</v>
      </c>
      <c r="D159" s="232" t="s">
        <v>134</v>
      </c>
      <c r="E159" s="233" t="s">
        <v>210</v>
      </c>
      <c r="F159" s="234" t="s">
        <v>211</v>
      </c>
      <c r="G159" s="235" t="s">
        <v>137</v>
      </c>
      <c r="H159" s="236">
        <v>8</v>
      </c>
      <c r="I159" s="237"/>
      <c r="J159" s="238">
        <f>ROUND(I159*H159,2)</f>
        <v>0</v>
      </c>
      <c r="K159" s="234" t="s">
        <v>138</v>
      </c>
      <c r="L159" s="42"/>
      <c r="M159" s="239" t="s">
        <v>1</v>
      </c>
      <c r="N159" s="240" t="s">
        <v>42</v>
      </c>
      <c r="O159" s="92"/>
      <c r="P159" s="241">
        <f>O159*H159</f>
        <v>0</v>
      </c>
      <c r="Q159" s="241">
        <v>0</v>
      </c>
      <c r="R159" s="241">
        <f>Q159*H159</f>
        <v>0</v>
      </c>
      <c r="S159" s="241">
        <v>0</v>
      </c>
      <c r="T159" s="241">
        <f>S159*H159</f>
        <v>0</v>
      </c>
      <c r="U159" s="242" t="s">
        <v>1</v>
      </c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3" t="s">
        <v>139</v>
      </c>
      <c r="AT159" s="243" t="s">
        <v>134</v>
      </c>
      <c r="AU159" s="243" t="s">
        <v>87</v>
      </c>
      <c r="AY159" s="16" t="s">
        <v>132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6" t="s">
        <v>85</v>
      </c>
      <c r="BK159" s="144">
        <f>ROUND(I159*H159,2)</f>
        <v>0</v>
      </c>
      <c r="BL159" s="16" t="s">
        <v>139</v>
      </c>
      <c r="BM159" s="243" t="s">
        <v>212</v>
      </c>
    </row>
    <row r="160" s="2" customFormat="1">
      <c r="A160" s="39"/>
      <c r="B160" s="40"/>
      <c r="C160" s="41"/>
      <c r="D160" s="244" t="s">
        <v>141</v>
      </c>
      <c r="E160" s="41"/>
      <c r="F160" s="245" t="s">
        <v>213</v>
      </c>
      <c r="G160" s="41"/>
      <c r="H160" s="41"/>
      <c r="I160" s="246"/>
      <c r="J160" s="41"/>
      <c r="K160" s="41"/>
      <c r="L160" s="42"/>
      <c r="M160" s="247"/>
      <c r="N160" s="248"/>
      <c r="O160" s="92"/>
      <c r="P160" s="92"/>
      <c r="Q160" s="92"/>
      <c r="R160" s="92"/>
      <c r="S160" s="92"/>
      <c r="T160" s="92"/>
      <c r="U160" s="93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6" t="s">
        <v>141</v>
      </c>
      <c r="AU160" s="16" t="s">
        <v>87</v>
      </c>
    </row>
    <row r="161" s="2" customFormat="1">
      <c r="A161" s="39"/>
      <c r="B161" s="40"/>
      <c r="C161" s="41"/>
      <c r="D161" s="249" t="s">
        <v>143</v>
      </c>
      <c r="E161" s="41"/>
      <c r="F161" s="250" t="s">
        <v>214</v>
      </c>
      <c r="G161" s="41"/>
      <c r="H161" s="41"/>
      <c r="I161" s="246"/>
      <c r="J161" s="41"/>
      <c r="K161" s="41"/>
      <c r="L161" s="42"/>
      <c r="M161" s="247"/>
      <c r="N161" s="248"/>
      <c r="O161" s="92"/>
      <c r="P161" s="92"/>
      <c r="Q161" s="92"/>
      <c r="R161" s="92"/>
      <c r="S161" s="92"/>
      <c r="T161" s="92"/>
      <c r="U161" s="93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6" t="s">
        <v>143</v>
      </c>
      <c r="AU161" s="16" t="s">
        <v>87</v>
      </c>
    </row>
    <row r="162" s="2" customFormat="1" ht="33" customHeight="1">
      <c r="A162" s="39"/>
      <c r="B162" s="40"/>
      <c r="C162" s="232" t="s">
        <v>215</v>
      </c>
      <c r="D162" s="232" t="s">
        <v>134</v>
      </c>
      <c r="E162" s="233" t="s">
        <v>216</v>
      </c>
      <c r="F162" s="234" t="s">
        <v>217</v>
      </c>
      <c r="G162" s="235" t="s">
        <v>193</v>
      </c>
      <c r="H162" s="236">
        <v>398</v>
      </c>
      <c r="I162" s="237"/>
      <c r="J162" s="238">
        <f>ROUND(I162*H162,2)</f>
        <v>0</v>
      </c>
      <c r="K162" s="234" t="s">
        <v>138</v>
      </c>
      <c r="L162" s="42"/>
      <c r="M162" s="239" t="s">
        <v>1</v>
      </c>
      <c r="N162" s="240" t="s">
        <v>42</v>
      </c>
      <c r="O162" s="92"/>
      <c r="P162" s="241">
        <f>O162*H162</f>
        <v>0</v>
      </c>
      <c r="Q162" s="241">
        <v>0</v>
      </c>
      <c r="R162" s="241">
        <f>Q162*H162</f>
        <v>0</v>
      </c>
      <c r="S162" s="241">
        <v>0</v>
      </c>
      <c r="T162" s="241">
        <f>S162*H162</f>
        <v>0</v>
      </c>
      <c r="U162" s="242" t="s">
        <v>1</v>
      </c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3" t="s">
        <v>139</v>
      </c>
      <c r="AT162" s="243" t="s">
        <v>134</v>
      </c>
      <c r="AU162" s="243" t="s">
        <v>87</v>
      </c>
      <c r="AY162" s="16" t="s">
        <v>132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6" t="s">
        <v>85</v>
      </c>
      <c r="BK162" s="144">
        <f>ROUND(I162*H162,2)</f>
        <v>0</v>
      </c>
      <c r="BL162" s="16" t="s">
        <v>139</v>
      </c>
      <c r="BM162" s="243" t="s">
        <v>218</v>
      </c>
    </row>
    <row r="163" s="2" customFormat="1">
      <c r="A163" s="39"/>
      <c r="B163" s="40"/>
      <c r="C163" s="41"/>
      <c r="D163" s="244" t="s">
        <v>141</v>
      </c>
      <c r="E163" s="41"/>
      <c r="F163" s="245" t="s">
        <v>219</v>
      </c>
      <c r="G163" s="41"/>
      <c r="H163" s="41"/>
      <c r="I163" s="246"/>
      <c r="J163" s="41"/>
      <c r="K163" s="41"/>
      <c r="L163" s="42"/>
      <c r="M163" s="247"/>
      <c r="N163" s="248"/>
      <c r="O163" s="92"/>
      <c r="P163" s="92"/>
      <c r="Q163" s="92"/>
      <c r="R163" s="92"/>
      <c r="S163" s="92"/>
      <c r="T163" s="92"/>
      <c r="U163" s="93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6" t="s">
        <v>141</v>
      </c>
      <c r="AU163" s="16" t="s">
        <v>87</v>
      </c>
    </row>
    <row r="164" s="2" customFormat="1">
      <c r="A164" s="39"/>
      <c r="B164" s="40"/>
      <c r="C164" s="41"/>
      <c r="D164" s="249" t="s">
        <v>143</v>
      </c>
      <c r="E164" s="41"/>
      <c r="F164" s="250" t="s">
        <v>220</v>
      </c>
      <c r="G164" s="41"/>
      <c r="H164" s="41"/>
      <c r="I164" s="246"/>
      <c r="J164" s="41"/>
      <c r="K164" s="41"/>
      <c r="L164" s="42"/>
      <c r="M164" s="247"/>
      <c r="N164" s="248"/>
      <c r="O164" s="92"/>
      <c r="P164" s="92"/>
      <c r="Q164" s="92"/>
      <c r="R164" s="92"/>
      <c r="S164" s="92"/>
      <c r="T164" s="92"/>
      <c r="U164" s="93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6" t="s">
        <v>143</v>
      </c>
      <c r="AU164" s="16" t="s">
        <v>87</v>
      </c>
    </row>
    <row r="165" s="2" customFormat="1" ht="24.15" customHeight="1">
      <c r="A165" s="39"/>
      <c r="B165" s="40"/>
      <c r="C165" s="232" t="s">
        <v>8</v>
      </c>
      <c r="D165" s="232" t="s">
        <v>134</v>
      </c>
      <c r="E165" s="233" t="s">
        <v>221</v>
      </c>
      <c r="F165" s="234" t="s">
        <v>222</v>
      </c>
      <c r="G165" s="235" t="s">
        <v>137</v>
      </c>
      <c r="H165" s="236">
        <v>36</v>
      </c>
      <c r="I165" s="237"/>
      <c r="J165" s="238">
        <f>ROUND(I165*H165,2)</f>
        <v>0</v>
      </c>
      <c r="K165" s="234" t="s">
        <v>138</v>
      </c>
      <c r="L165" s="42"/>
      <c r="M165" s="239" t="s">
        <v>1</v>
      </c>
      <c r="N165" s="240" t="s">
        <v>42</v>
      </c>
      <c r="O165" s="92"/>
      <c r="P165" s="241">
        <f>O165*H165</f>
        <v>0</v>
      </c>
      <c r="Q165" s="241">
        <v>0</v>
      </c>
      <c r="R165" s="241">
        <f>Q165*H165</f>
        <v>0</v>
      </c>
      <c r="S165" s="241">
        <v>0</v>
      </c>
      <c r="T165" s="241">
        <f>S165*H165</f>
        <v>0</v>
      </c>
      <c r="U165" s="242" t="s">
        <v>1</v>
      </c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3" t="s">
        <v>139</v>
      </c>
      <c r="AT165" s="243" t="s">
        <v>134</v>
      </c>
      <c r="AU165" s="243" t="s">
        <v>87</v>
      </c>
      <c r="AY165" s="16" t="s">
        <v>132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6" t="s">
        <v>85</v>
      </c>
      <c r="BK165" s="144">
        <f>ROUND(I165*H165,2)</f>
        <v>0</v>
      </c>
      <c r="BL165" s="16" t="s">
        <v>139</v>
      </c>
      <c r="BM165" s="243" t="s">
        <v>223</v>
      </c>
    </row>
    <row r="166" s="2" customFormat="1">
      <c r="A166" s="39"/>
      <c r="B166" s="40"/>
      <c r="C166" s="41"/>
      <c r="D166" s="244" t="s">
        <v>141</v>
      </c>
      <c r="E166" s="41"/>
      <c r="F166" s="245" t="s">
        <v>224</v>
      </c>
      <c r="G166" s="41"/>
      <c r="H166" s="41"/>
      <c r="I166" s="246"/>
      <c r="J166" s="41"/>
      <c r="K166" s="41"/>
      <c r="L166" s="42"/>
      <c r="M166" s="247"/>
      <c r="N166" s="248"/>
      <c r="O166" s="92"/>
      <c r="P166" s="92"/>
      <c r="Q166" s="92"/>
      <c r="R166" s="92"/>
      <c r="S166" s="92"/>
      <c r="T166" s="92"/>
      <c r="U166" s="93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6" t="s">
        <v>141</v>
      </c>
      <c r="AU166" s="16" t="s">
        <v>87</v>
      </c>
    </row>
    <row r="167" s="2" customFormat="1">
      <c r="A167" s="39"/>
      <c r="B167" s="40"/>
      <c r="C167" s="41"/>
      <c r="D167" s="249" t="s">
        <v>143</v>
      </c>
      <c r="E167" s="41"/>
      <c r="F167" s="250" t="s">
        <v>225</v>
      </c>
      <c r="G167" s="41"/>
      <c r="H167" s="41"/>
      <c r="I167" s="246"/>
      <c r="J167" s="41"/>
      <c r="K167" s="41"/>
      <c r="L167" s="42"/>
      <c r="M167" s="247"/>
      <c r="N167" s="248"/>
      <c r="O167" s="92"/>
      <c r="P167" s="92"/>
      <c r="Q167" s="92"/>
      <c r="R167" s="92"/>
      <c r="S167" s="92"/>
      <c r="T167" s="92"/>
      <c r="U167" s="93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6" t="s">
        <v>143</v>
      </c>
      <c r="AU167" s="16" t="s">
        <v>87</v>
      </c>
    </row>
    <row r="168" s="2" customFormat="1" ht="24.15" customHeight="1">
      <c r="A168" s="39"/>
      <c r="B168" s="40"/>
      <c r="C168" s="232" t="s">
        <v>226</v>
      </c>
      <c r="D168" s="232" t="s">
        <v>134</v>
      </c>
      <c r="E168" s="233" t="s">
        <v>227</v>
      </c>
      <c r="F168" s="234" t="s">
        <v>228</v>
      </c>
      <c r="G168" s="235" t="s">
        <v>137</v>
      </c>
      <c r="H168" s="236">
        <v>3</v>
      </c>
      <c r="I168" s="237"/>
      <c r="J168" s="238">
        <f>ROUND(I168*H168,2)</f>
        <v>0</v>
      </c>
      <c r="K168" s="234" t="s">
        <v>138</v>
      </c>
      <c r="L168" s="42"/>
      <c r="M168" s="239" t="s">
        <v>1</v>
      </c>
      <c r="N168" s="240" t="s">
        <v>42</v>
      </c>
      <c r="O168" s="92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1">
        <f>S168*H168</f>
        <v>0</v>
      </c>
      <c r="U168" s="242" t="s">
        <v>1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3" t="s">
        <v>139</v>
      </c>
      <c r="AT168" s="243" t="s">
        <v>134</v>
      </c>
      <c r="AU168" s="243" t="s">
        <v>87</v>
      </c>
      <c r="AY168" s="16" t="s">
        <v>132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85</v>
      </c>
      <c r="BK168" s="144">
        <f>ROUND(I168*H168,2)</f>
        <v>0</v>
      </c>
      <c r="BL168" s="16" t="s">
        <v>139</v>
      </c>
      <c r="BM168" s="243" t="s">
        <v>229</v>
      </c>
    </row>
    <row r="169" s="2" customFormat="1">
      <c r="A169" s="39"/>
      <c r="B169" s="40"/>
      <c r="C169" s="41"/>
      <c r="D169" s="244" t="s">
        <v>141</v>
      </c>
      <c r="E169" s="41"/>
      <c r="F169" s="245" t="s">
        <v>230</v>
      </c>
      <c r="G169" s="41"/>
      <c r="H169" s="41"/>
      <c r="I169" s="246"/>
      <c r="J169" s="41"/>
      <c r="K169" s="41"/>
      <c r="L169" s="42"/>
      <c r="M169" s="247"/>
      <c r="N169" s="248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141</v>
      </c>
      <c r="AU169" s="16" t="s">
        <v>87</v>
      </c>
    </row>
    <row r="170" s="2" customFormat="1">
      <c r="A170" s="39"/>
      <c r="B170" s="40"/>
      <c r="C170" s="41"/>
      <c r="D170" s="249" t="s">
        <v>143</v>
      </c>
      <c r="E170" s="41"/>
      <c r="F170" s="250" t="s">
        <v>231</v>
      </c>
      <c r="G170" s="41"/>
      <c r="H170" s="41"/>
      <c r="I170" s="246"/>
      <c r="J170" s="41"/>
      <c r="K170" s="41"/>
      <c r="L170" s="42"/>
      <c r="M170" s="247"/>
      <c r="N170" s="248"/>
      <c r="O170" s="92"/>
      <c r="P170" s="92"/>
      <c r="Q170" s="92"/>
      <c r="R170" s="92"/>
      <c r="S170" s="92"/>
      <c r="T170" s="92"/>
      <c r="U170" s="93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6" t="s">
        <v>143</v>
      </c>
      <c r="AU170" s="16" t="s">
        <v>87</v>
      </c>
    </row>
    <row r="171" s="2" customFormat="1" ht="24.15" customHeight="1">
      <c r="A171" s="39"/>
      <c r="B171" s="40"/>
      <c r="C171" s="232" t="s">
        <v>232</v>
      </c>
      <c r="D171" s="232" t="s">
        <v>134</v>
      </c>
      <c r="E171" s="233" t="s">
        <v>233</v>
      </c>
      <c r="F171" s="234" t="s">
        <v>234</v>
      </c>
      <c r="G171" s="235" t="s">
        <v>137</v>
      </c>
      <c r="H171" s="236">
        <v>36</v>
      </c>
      <c r="I171" s="237"/>
      <c r="J171" s="238">
        <f>ROUND(I171*H171,2)</f>
        <v>0</v>
      </c>
      <c r="K171" s="234" t="s">
        <v>235</v>
      </c>
      <c r="L171" s="42"/>
      <c r="M171" s="239" t="s">
        <v>1</v>
      </c>
      <c r="N171" s="240" t="s">
        <v>42</v>
      </c>
      <c r="O171" s="92"/>
      <c r="P171" s="241">
        <f>O171*H171</f>
        <v>0</v>
      </c>
      <c r="Q171" s="241">
        <v>0</v>
      </c>
      <c r="R171" s="241">
        <f>Q171*H171</f>
        <v>0</v>
      </c>
      <c r="S171" s="241">
        <v>0</v>
      </c>
      <c r="T171" s="241">
        <f>S171*H171</f>
        <v>0</v>
      </c>
      <c r="U171" s="242" t="s">
        <v>1</v>
      </c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3" t="s">
        <v>139</v>
      </c>
      <c r="AT171" s="243" t="s">
        <v>134</v>
      </c>
      <c r="AU171" s="243" t="s">
        <v>87</v>
      </c>
      <c r="AY171" s="16" t="s">
        <v>132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6" t="s">
        <v>85</v>
      </c>
      <c r="BK171" s="144">
        <f>ROUND(I171*H171,2)</f>
        <v>0</v>
      </c>
      <c r="BL171" s="16" t="s">
        <v>139</v>
      </c>
      <c r="BM171" s="243" t="s">
        <v>236</v>
      </c>
    </row>
    <row r="172" s="2" customFormat="1">
      <c r="A172" s="39"/>
      <c r="B172" s="40"/>
      <c r="C172" s="41"/>
      <c r="D172" s="244" t="s">
        <v>141</v>
      </c>
      <c r="E172" s="41"/>
      <c r="F172" s="245" t="s">
        <v>237</v>
      </c>
      <c r="G172" s="41"/>
      <c r="H172" s="41"/>
      <c r="I172" s="246"/>
      <c r="J172" s="41"/>
      <c r="K172" s="41"/>
      <c r="L172" s="42"/>
      <c r="M172" s="247"/>
      <c r="N172" s="248"/>
      <c r="O172" s="92"/>
      <c r="P172" s="92"/>
      <c r="Q172" s="92"/>
      <c r="R172" s="92"/>
      <c r="S172" s="92"/>
      <c r="T172" s="92"/>
      <c r="U172" s="93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6" t="s">
        <v>141</v>
      </c>
      <c r="AU172" s="16" t="s">
        <v>87</v>
      </c>
    </row>
    <row r="173" s="2" customFormat="1" ht="24.15" customHeight="1">
      <c r="A173" s="39"/>
      <c r="B173" s="40"/>
      <c r="C173" s="232" t="s">
        <v>238</v>
      </c>
      <c r="D173" s="232" t="s">
        <v>134</v>
      </c>
      <c r="E173" s="233" t="s">
        <v>239</v>
      </c>
      <c r="F173" s="234" t="s">
        <v>240</v>
      </c>
      <c r="G173" s="235" t="s">
        <v>137</v>
      </c>
      <c r="H173" s="236">
        <v>3</v>
      </c>
      <c r="I173" s="237"/>
      <c r="J173" s="238">
        <f>ROUND(I173*H173,2)</f>
        <v>0</v>
      </c>
      <c r="K173" s="234" t="s">
        <v>235</v>
      </c>
      <c r="L173" s="42"/>
      <c r="M173" s="239" t="s">
        <v>1</v>
      </c>
      <c r="N173" s="240" t="s">
        <v>42</v>
      </c>
      <c r="O173" s="92"/>
      <c r="P173" s="241">
        <f>O173*H173</f>
        <v>0</v>
      </c>
      <c r="Q173" s="241">
        <v>0</v>
      </c>
      <c r="R173" s="241">
        <f>Q173*H173</f>
        <v>0</v>
      </c>
      <c r="S173" s="241">
        <v>0</v>
      </c>
      <c r="T173" s="241">
        <f>S173*H173</f>
        <v>0</v>
      </c>
      <c r="U173" s="242" t="s">
        <v>1</v>
      </c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3" t="s">
        <v>139</v>
      </c>
      <c r="AT173" s="243" t="s">
        <v>134</v>
      </c>
      <c r="AU173" s="243" t="s">
        <v>87</v>
      </c>
      <c r="AY173" s="16" t="s">
        <v>132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6" t="s">
        <v>85</v>
      </c>
      <c r="BK173" s="144">
        <f>ROUND(I173*H173,2)</f>
        <v>0</v>
      </c>
      <c r="BL173" s="16" t="s">
        <v>139</v>
      </c>
      <c r="BM173" s="243" t="s">
        <v>241</v>
      </c>
    </row>
    <row r="174" s="2" customFormat="1">
      <c r="A174" s="39"/>
      <c r="B174" s="40"/>
      <c r="C174" s="41"/>
      <c r="D174" s="244" t="s">
        <v>141</v>
      </c>
      <c r="E174" s="41"/>
      <c r="F174" s="245" t="s">
        <v>242</v>
      </c>
      <c r="G174" s="41"/>
      <c r="H174" s="41"/>
      <c r="I174" s="246"/>
      <c r="J174" s="41"/>
      <c r="K174" s="41"/>
      <c r="L174" s="42"/>
      <c r="M174" s="247"/>
      <c r="N174" s="248"/>
      <c r="O174" s="92"/>
      <c r="P174" s="92"/>
      <c r="Q174" s="92"/>
      <c r="R174" s="92"/>
      <c r="S174" s="92"/>
      <c r="T174" s="92"/>
      <c r="U174" s="93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6" t="s">
        <v>141</v>
      </c>
      <c r="AU174" s="16" t="s">
        <v>87</v>
      </c>
    </row>
    <row r="175" s="2" customFormat="1" ht="37.8" customHeight="1">
      <c r="A175" s="39"/>
      <c r="B175" s="40"/>
      <c r="C175" s="232" t="s">
        <v>243</v>
      </c>
      <c r="D175" s="232" t="s">
        <v>134</v>
      </c>
      <c r="E175" s="233" t="s">
        <v>244</v>
      </c>
      <c r="F175" s="234" t="s">
        <v>245</v>
      </c>
      <c r="G175" s="235" t="s">
        <v>193</v>
      </c>
      <c r="H175" s="236">
        <v>398</v>
      </c>
      <c r="I175" s="237"/>
      <c r="J175" s="238">
        <f>ROUND(I175*H175,2)</f>
        <v>0</v>
      </c>
      <c r="K175" s="234" t="s">
        <v>138</v>
      </c>
      <c r="L175" s="42"/>
      <c r="M175" s="239" t="s">
        <v>1</v>
      </c>
      <c r="N175" s="240" t="s">
        <v>42</v>
      </c>
      <c r="O175" s="92"/>
      <c r="P175" s="241">
        <f>O175*H175</f>
        <v>0</v>
      </c>
      <c r="Q175" s="241">
        <v>0</v>
      </c>
      <c r="R175" s="241">
        <f>Q175*H175</f>
        <v>0</v>
      </c>
      <c r="S175" s="241">
        <v>0</v>
      </c>
      <c r="T175" s="241">
        <f>S175*H175</f>
        <v>0</v>
      </c>
      <c r="U175" s="242" t="s">
        <v>1</v>
      </c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3" t="s">
        <v>139</v>
      </c>
      <c r="AT175" s="243" t="s">
        <v>134</v>
      </c>
      <c r="AU175" s="243" t="s">
        <v>87</v>
      </c>
      <c r="AY175" s="16" t="s">
        <v>132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85</v>
      </c>
      <c r="BK175" s="144">
        <f>ROUND(I175*H175,2)</f>
        <v>0</v>
      </c>
      <c r="BL175" s="16" t="s">
        <v>139</v>
      </c>
      <c r="BM175" s="243" t="s">
        <v>246</v>
      </c>
    </row>
    <row r="176" s="2" customFormat="1">
      <c r="A176" s="39"/>
      <c r="B176" s="40"/>
      <c r="C176" s="41"/>
      <c r="D176" s="244" t="s">
        <v>141</v>
      </c>
      <c r="E176" s="41"/>
      <c r="F176" s="245" t="s">
        <v>247</v>
      </c>
      <c r="G176" s="41"/>
      <c r="H176" s="41"/>
      <c r="I176" s="246"/>
      <c r="J176" s="41"/>
      <c r="K176" s="41"/>
      <c r="L176" s="42"/>
      <c r="M176" s="247"/>
      <c r="N176" s="248"/>
      <c r="O176" s="92"/>
      <c r="P176" s="92"/>
      <c r="Q176" s="92"/>
      <c r="R176" s="92"/>
      <c r="S176" s="92"/>
      <c r="T176" s="92"/>
      <c r="U176" s="93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6" t="s">
        <v>141</v>
      </c>
      <c r="AU176" s="16" t="s">
        <v>87</v>
      </c>
    </row>
    <row r="177" s="2" customFormat="1">
      <c r="A177" s="39"/>
      <c r="B177" s="40"/>
      <c r="C177" s="41"/>
      <c r="D177" s="249" t="s">
        <v>143</v>
      </c>
      <c r="E177" s="41"/>
      <c r="F177" s="250" t="s">
        <v>248</v>
      </c>
      <c r="G177" s="41"/>
      <c r="H177" s="41"/>
      <c r="I177" s="246"/>
      <c r="J177" s="41"/>
      <c r="K177" s="41"/>
      <c r="L177" s="42"/>
      <c r="M177" s="247"/>
      <c r="N177" s="248"/>
      <c r="O177" s="92"/>
      <c r="P177" s="92"/>
      <c r="Q177" s="92"/>
      <c r="R177" s="92"/>
      <c r="S177" s="92"/>
      <c r="T177" s="92"/>
      <c r="U177" s="93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143</v>
      </c>
      <c r="AU177" s="16" t="s">
        <v>87</v>
      </c>
    </row>
    <row r="178" s="2" customFormat="1" ht="37.8" customHeight="1">
      <c r="A178" s="39"/>
      <c r="B178" s="40"/>
      <c r="C178" s="232" t="s">
        <v>249</v>
      </c>
      <c r="D178" s="232" t="s">
        <v>134</v>
      </c>
      <c r="E178" s="233" t="s">
        <v>250</v>
      </c>
      <c r="F178" s="234" t="s">
        <v>251</v>
      </c>
      <c r="G178" s="235" t="s">
        <v>137</v>
      </c>
      <c r="H178" s="236">
        <v>69</v>
      </c>
      <c r="I178" s="237"/>
      <c r="J178" s="238">
        <f>ROUND(I178*H178,2)</f>
        <v>0</v>
      </c>
      <c r="K178" s="234" t="s">
        <v>138</v>
      </c>
      <c r="L178" s="42"/>
      <c r="M178" s="239" t="s">
        <v>1</v>
      </c>
      <c r="N178" s="240" t="s">
        <v>42</v>
      </c>
      <c r="O178" s="92"/>
      <c r="P178" s="241">
        <f>O178*H178</f>
        <v>0</v>
      </c>
      <c r="Q178" s="241">
        <v>0</v>
      </c>
      <c r="R178" s="241">
        <f>Q178*H178</f>
        <v>0</v>
      </c>
      <c r="S178" s="241">
        <v>0</v>
      </c>
      <c r="T178" s="241">
        <f>S178*H178</f>
        <v>0</v>
      </c>
      <c r="U178" s="242" t="s">
        <v>1</v>
      </c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3" t="s">
        <v>139</v>
      </c>
      <c r="AT178" s="243" t="s">
        <v>134</v>
      </c>
      <c r="AU178" s="243" t="s">
        <v>87</v>
      </c>
      <c r="AY178" s="16" t="s">
        <v>132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6" t="s">
        <v>85</v>
      </c>
      <c r="BK178" s="144">
        <f>ROUND(I178*H178,2)</f>
        <v>0</v>
      </c>
      <c r="BL178" s="16" t="s">
        <v>139</v>
      </c>
      <c r="BM178" s="243" t="s">
        <v>252</v>
      </c>
    </row>
    <row r="179" s="2" customFormat="1">
      <c r="A179" s="39"/>
      <c r="B179" s="40"/>
      <c r="C179" s="41"/>
      <c r="D179" s="244" t="s">
        <v>141</v>
      </c>
      <c r="E179" s="41"/>
      <c r="F179" s="245" t="s">
        <v>253</v>
      </c>
      <c r="G179" s="41"/>
      <c r="H179" s="41"/>
      <c r="I179" s="246"/>
      <c r="J179" s="41"/>
      <c r="K179" s="41"/>
      <c r="L179" s="42"/>
      <c r="M179" s="247"/>
      <c r="N179" s="248"/>
      <c r="O179" s="92"/>
      <c r="P179" s="92"/>
      <c r="Q179" s="92"/>
      <c r="R179" s="92"/>
      <c r="S179" s="92"/>
      <c r="T179" s="92"/>
      <c r="U179" s="93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6" t="s">
        <v>141</v>
      </c>
      <c r="AU179" s="16" t="s">
        <v>87</v>
      </c>
    </row>
    <row r="180" s="2" customFormat="1">
      <c r="A180" s="39"/>
      <c r="B180" s="40"/>
      <c r="C180" s="41"/>
      <c r="D180" s="249" t="s">
        <v>143</v>
      </c>
      <c r="E180" s="41"/>
      <c r="F180" s="250" t="s">
        <v>254</v>
      </c>
      <c r="G180" s="41"/>
      <c r="H180" s="41"/>
      <c r="I180" s="246"/>
      <c r="J180" s="41"/>
      <c r="K180" s="41"/>
      <c r="L180" s="42"/>
      <c r="M180" s="247"/>
      <c r="N180" s="248"/>
      <c r="O180" s="92"/>
      <c r="P180" s="92"/>
      <c r="Q180" s="92"/>
      <c r="R180" s="92"/>
      <c r="S180" s="92"/>
      <c r="T180" s="92"/>
      <c r="U180" s="93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6" t="s">
        <v>143</v>
      </c>
      <c r="AU180" s="16" t="s">
        <v>87</v>
      </c>
    </row>
    <row r="181" s="2" customFormat="1" ht="24.15" customHeight="1">
      <c r="A181" s="39"/>
      <c r="B181" s="40"/>
      <c r="C181" s="232" t="s">
        <v>7</v>
      </c>
      <c r="D181" s="232" t="s">
        <v>134</v>
      </c>
      <c r="E181" s="233" t="s">
        <v>255</v>
      </c>
      <c r="F181" s="234" t="s">
        <v>256</v>
      </c>
      <c r="G181" s="235" t="s">
        <v>137</v>
      </c>
      <c r="H181" s="236">
        <v>69</v>
      </c>
      <c r="I181" s="237"/>
      <c r="J181" s="238">
        <f>ROUND(I181*H181,2)</f>
        <v>0</v>
      </c>
      <c r="K181" s="234" t="s">
        <v>138</v>
      </c>
      <c r="L181" s="42"/>
      <c r="M181" s="239" t="s">
        <v>1</v>
      </c>
      <c r="N181" s="240" t="s">
        <v>42</v>
      </c>
      <c r="O181" s="92"/>
      <c r="P181" s="241">
        <f>O181*H181</f>
        <v>0</v>
      </c>
      <c r="Q181" s="241">
        <v>0</v>
      </c>
      <c r="R181" s="241">
        <f>Q181*H181</f>
        <v>0</v>
      </c>
      <c r="S181" s="241">
        <v>0</v>
      </c>
      <c r="T181" s="241">
        <f>S181*H181</f>
        <v>0</v>
      </c>
      <c r="U181" s="242" t="s">
        <v>1</v>
      </c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3" t="s">
        <v>139</v>
      </c>
      <c r="AT181" s="243" t="s">
        <v>134</v>
      </c>
      <c r="AU181" s="243" t="s">
        <v>87</v>
      </c>
      <c r="AY181" s="16" t="s">
        <v>132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6" t="s">
        <v>85</v>
      </c>
      <c r="BK181" s="144">
        <f>ROUND(I181*H181,2)</f>
        <v>0</v>
      </c>
      <c r="BL181" s="16" t="s">
        <v>139</v>
      </c>
      <c r="BM181" s="243" t="s">
        <v>257</v>
      </c>
    </row>
    <row r="182" s="2" customFormat="1">
      <c r="A182" s="39"/>
      <c r="B182" s="40"/>
      <c r="C182" s="41"/>
      <c r="D182" s="244" t="s">
        <v>141</v>
      </c>
      <c r="E182" s="41"/>
      <c r="F182" s="245" t="s">
        <v>258</v>
      </c>
      <c r="G182" s="41"/>
      <c r="H182" s="41"/>
      <c r="I182" s="246"/>
      <c r="J182" s="41"/>
      <c r="K182" s="41"/>
      <c r="L182" s="42"/>
      <c r="M182" s="247"/>
      <c r="N182" s="248"/>
      <c r="O182" s="92"/>
      <c r="P182" s="92"/>
      <c r="Q182" s="92"/>
      <c r="R182" s="92"/>
      <c r="S182" s="92"/>
      <c r="T182" s="92"/>
      <c r="U182" s="93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6" t="s">
        <v>141</v>
      </c>
      <c r="AU182" s="16" t="s">
        <v>87</v>
      </c>
    </row>
    <row r="183" s="2" customFormat="1">
      <c r="A183" s="39"/>
      <c r="B183" s="40"/>
      <c r="C183" s="41"/>
      <c r="D183" s="249" t="s">
        <v>143</v>
      </c>
      <c r="E183" s="41"/>
      <c r="F183" s="250" t="s">
        <v>259</v>
      </c>
      <c r="G183" s="41"/>
      <c r="H183" s="41"/>
      <c r="I183" s="246"/>
      <c r="J183" s="41"/>
      <c r="K183" s="41"/>
      <c r="L183" s="42"/>
      <c r="M183" s="247"/>
      <c r="N183" s="248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143</v>
      </c>
      <c r="AU183" s="16" t="s">
        <v>87</v>
      </c>
    </row>
    <row r="184" s="2" customFormat="1" ht="24.15" customHeight="1">
      <c r="A184" s="39"/>
      <c r="B184" s="40"/>
      <c r="C184" s="232" t="s">
        <v>260</v>
      </c>
      <c r="D184" s="232" t="s">
        <v>134</v>
      </c>
      <c r="E184" s="233" t="s">
        <v>261</v>
      </c>
      <c r="F184" s="234" t="s">
        <v>262</v>
      </c>
      <c r="G184" s="235" t="s">
        <v>199</v>
      </c>
      <c r="H184" s="236">
        <v>69</v>
      </c>
      <c r="I184" s="237"/>
      <c r="J184" s="238">
        <f>ROUND(I184*H184,2)</f>
        <v>0</v>
      </c>
      <c r="K184" s="234" t="s">
        <v>138</v>
      </c>
      <c r="L184" s="42"/>
      <c r="M184" s="239" t="s">
        <v>1</v>
      </c>
      <c r="N184" s="240" t="s">
        <v>42</v>
      </c>
      <c r="O184" s="92"/>
      <c r="P184" s="241">
        <f>O184*H184</f>
        <v>0</v>
      </c>
      <c r="Q184" s="241">
        <v>0</v>
      </c>
      <c r="R184" s="241">
        <f>Q184*H184</f>
        <v>0</v>
      </c>
      <c r="S184" s="241">
        <v>0</v>
      </c>
      <c r="T184" s="241">
        <f>S184*H184</f>
        <v>0</v>
      </c>
      <c r="U184" s="242" t="s">
        <v>1</v>
      </c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3" t="s">
        <v>139</v>
      </c>
      <c r="AT184" s="243" t="s">
        <v>134</v>
      </c>
      <c r="AU184" s="243" t="s">
        <v>87</v>
      </c>
      <c r="AY184" s="16" t="s">
        <v>132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6" t="s">
        <v>85</v>
      </c>
      <c r="BK184" s="144">
        <f>ROUND(I184*H184,2)</f>
        <v>0</v>
      </c>
      <c r="BL184" s="16" t="s">
        <v>139</v>
      </c>
      <c r="BM184" s="243" t="s">
        <v>263</v>
      </c>
    </row>
    <row r="185" s="2" customFormat="1">
      <c r="A185" s="39"/>
      <c r="B185" s="40"/>
      <c r="C185" s="41"/>
      <c r="D185" s="244" t="s">
        <v>141</v>
      </c>
      <c r="E185" s="41"/>
      <c r="F185" s="245" t="s">
        <v>264</v>
      </c>
      <c r="G185" s="41"/>
      <c r="H185" s="41"/>
      <c r="I185" s="246"/>
      <c r="J185" s="41"/>
      <c r="K185" s="41"/>
      <c r="L185" s="42"/>
      <c r="M185" s="247"/>
      <c r="N185" s="248"/>
      <c r="O185" s="92"/>
      <c r="P185" s="92"/>
      <c r="Q185" s="92"/>
      <c r="R185" s="92"/>
      <c r="S185" s="92"/>
      <c r="T185" s="92"/>
      <c r="U185" s="93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6" t="s">
        <v>141</v>
      </c>
      <c r="AU185" s="16" t="s">
        <v>87</v>
      </c>
    </row>
    <row r="186" s="2" customFormat="1">
      <c r="A186" s="39"/>
      <c r="B186" s="40"/>
      <c r="C186" s="41"/>
      <c r="D186" s="249" t="s">
        <v>143</v>
      </c>
      <c r="E186" s="41"/>
      <c r="F186" s="250" t="s">
        <v>265</v>
      </c>
      <c r="G186" s="41"/>
      <c r="H186" s="41"/>
      <c r="I186" s="246"/>
      <c r="J186" s="41"/>
      <c r="K186" s="41"/>
      <c r="L186" s="42"/>
      <c r="M186" s="247"/>
      <c r="N186" s="248"/>
      <c r="O186" s="92"/>
      <c r="P186" s="92"/>
      <c r="Q186" s="92"/>
      <c r="R186" s="92"/>
      <c r="S186" s="92"/>
      <c r="T186" s="92"/>
      <c r="U186" s="93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6" t="s">
        <v>143</v>
      </c>
      <c r="AU186" s="16" t="s">
        <v>87</v>
      </c>
    </row>
    <row r="187" s="2" customFormat="1">
      <c r="A187" s="39"/>
      <c r="B187" s="40"/>
      <c r="C187" s="41"/>
      <c r="D187" s="244" t="s">
        <v>266</v>
      </c>
      <c r="E187" s="41"/>
      <c r="F187" s="272" t="s">
        <v>267</v>
      </c>
      <c r="G187" s="41"/>
      <c r="H187" s="41"/>
      <c r="I187" s="246"/>
      <c r="J187" s="41"/>
      <c r="K187" s="41"/>
      <c r="L187" s="42"/>
      <c r="M187" s="247"/>
      <c r="N187" s="248"/>
      <c r="O187" s="92"/>
      <c r="P187" s="92"/>
      <c r="Q187" s="92"/>
      <c r="R187" s="92"/>
      <c r="S187" s="92"/>
      <c r="T187" s="92"/>
      <c r="U187" s="93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6" t="s">
        <v>266</v>
      </c>
      <c r="AU187" s="16" t="s">
        <v>87</v>
      </c>
    </row>
    <row r="188" s="13" customFormat="1">
      <c r="A188" s="13"/>
      <c r="B188" s="251"/>
      <c r="C188" s="252"/>
      <c r="D188" s="244" t="s">
        <v>156</v>
      </c>
      <c r="E188" s="253" t="s">
        <v>1</v>
      </c>
      <c r="F188" s="254" t="s">
        <v>268</v>
      </c>
      <c r="G188" s="252"/>
      <c r="H188" s="255">
        <v>69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59"/>
      <c r="U188" s="260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156</v>
      </c>
      <c r="AU188" s="261" t="s">
        <v>87</v>
      </c>
      <c r="AV188" s="13" t="s">
        <v>87</v>
      </c>
      <c r="AW188" s="13" t="s">
        <v>32</v>
      </c>
      <c r="AX188" s="13" t="s">
        <v>85</v>
      </c>
      <c r="AY188" s="261" t="s">
        <v>132</v>
      </c>
    </row>
    <row r="189" s="2" customFormat="1" ht="16.5" customHeight="1">
      <c r="A189" s="39"/>
      <c r="B189" s="40"/>
      <c r="C189" s="262" t="s">
        <v>269</v>
      </c>
      <c r="D189" s="262" t="s">
        <v>186</v>
      </c>
      <c r="E189" s="263" t="s">
        <v>270</v>
      </c>
      <c r="F189" s="264" t="s">
        <v>192</v>
      </c>
      <c r="G189" s="265" t="s">
        <v>193</v>
      </c>
      <c r="H189" s="266">
        <v>6.9000000000000004</v>
      </c>
      <c r="I189" s="267"/>
      <c r="J189" s="268">
        <f>ROUND(I189*H189,2)</f>
        <v>0</v>
      </c>
      <c r="K189" s="264" t="s">
        <v>138</v>
      </c>
      <c r="L189" s="269"/>
      <c r="M189" s="270" t="s">
        <v>1</v>
      </c>
      <c r="N189" s="271" t="s">
        <v>42</v>
      </c>
      <c r="O189" s="92"/>
      <c r="P189" s="241">
        <f>O189*H189</f>
        <v>0</v>
      </c>
      <c r="Q189" s="241">
        <v>0.20000000000000001</v>
      </c>
      <c r="R189" s="241">
        <f>Q189*H189</f>
        <v>1.3800000000000001</v>
      </c>
      <c r="S189" s="241">
        <v>0</v>
      </c>
      <c r="T189" s="241">
        <f>S189*H189</f>
        <v>0</v>
      </c>
      <c r="U189" s="242" t="s">
        <v>1</v>
      </c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3" t="s">
        <v>179</v>
      </c>
      <c r="AT189" s="243" t="s">
        <v>186</v>
      </c>
      <c r="AU189" s="243" t="s">
        <v>87</v>
      </c>
      <c r="AY189" s="16" t="s">
        <v>132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6" t="s">
        <v>85</v>
      </c>
      <c r="BK189" s="144">
        <f>ROUND(I189*H189,2)</f>
        <v>0</v>
      </c>
      <c r="BL189" s="16" t="s">
        <v>139</v>
      </c>
      <c r="BM189" s="243" t="s">
        <v>271</v>
      </c>
    </row>
    <row r="190" s="2" customFormat="1">
      <c r="A190" s="39"/>
      <c r="B190" s="40"/>
      <c r="C190" s="41"/>
      <c r="D190" s="244" t="s">
        <v>141</v>
      </c>
      <c r="E190" s="41"/>
      <c r="F190" s="245" t="s">
        <v>192</v>
      </c>
      <c r="G190" s="41"/>
      <c r="H190" s="41"/>
      <c r="I190" s="246"/>
      <c r="J190" s="41"/>
      <c r="K190" s="41"/>
      <c r="L190" s="42"/>
      <c r="M190" s="247"/>
      <c r="N190" s="248"/>
      <c r="O190" s="92"/>
      <c r="P190" s="92"/>
      <c r="Q190" s="92"/>
      <c r="R190" s="92"/>
      <c r="S190" s="92"/>
      <c r="T190" s="92"/>
      <c r="U190" s="93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6" t="s">
        <v>141</v>
      </c>
      <c r="AU190" s="16" t="s">
        <v>87</v>
      </c>
    </row>
    <row r="191" s="2" customFormat="1" ht="24.15" customHeight="1">
      <c r="A191" s="39"/>
      <c r="B191" s="40"/>
      <c r="C191" s="232" t="s">
        <v>272</v>
      </c>
      <c r="D191" s="232" t="s">
        <v>134</v>
      </c>
      <c r="E191" s="233" t="s">
        <v>273</v>
      </c>
      <c r="F191" s="234" t="s">
        <v>274</v>
      </c>
      <c r="G191" s="235" t="s">
        <v>275</v>
      </c>
      <c r="H191" s="236">
        <v>0.0030000000000000001</v>
      </c>
      <c r="I191" s="237"/>
      <c r="J191" s="238">
        <f>ROUND(I191*H191,2)</f>
        <v>0</v>
      </c>
      <c r="K191" s="234" t="s">
        <v>138</v>
      </c>
      <c r="L191" s="42"/>
      <c r="M191" s="239" t="s">
        <v>1</v>
      </c>
      <c r="N191" s="240" t="s">
        <v>42</v>
      </c>
      <c r="O191" s="92"/>
      <c r="P191" s="241">
        <f>O191*H191</f>
        <v>0</v>
      </c>
      <c r="Q191" s="241">
        <v>0</v>
      </c>
      <c r="R191" s="241">
        <f>Q191*H191</f>
        <v>0</v>
      </c>
      <c r="S191" s="241">
        <v>0</v>
      </c>
      <c r="T191" s="241">
        <f>S191*H191</f>
        <v>0</v>
      </c>
      <c r="U191" s="242" t="s">
        <v>1</v>
      </c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3" t="s">
        <v>139</v>
      </c>
      <c r="AT191" s="243" t="s">
        <v>134</v>
      </c>
      <c r="AU191" s="243" t="s">
        <v>87</v>
      </c>
      <c r="AY191" s="16" t="s">
        <v>132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6" t="s">
        <v>85</v>
      </c>
      <c r="BK191" s="144">
        <f>ROUND(I191*H191,2)</f>
        <v>0</v>
      </c>
      <c r="BL191" s="16" t="s">
        <v>139</v>
      </c>
      <c r="BM191" s="243" t="s">
        <v>276</v>
      </c>
    </row>
    <row r="192" s="2" customFormat="1">
      <c r="A192" s="39"/>
      <c r="B192" s="40"/>
      <c r="C192" s="41"/>
      <c r="D192" s="244" t="s">
        <v>141</v>
      </c>
      <c r="E192" s="41"/>
      <c r="F192" s="245" t="s">
        <v>277</v>
      </c>
      <c r="G192" s="41"/>
      <c r="H192" s="41"/>
      <c r="I192" s="246"/>
      <c r="J192" s="41"/>
      <c r="K192" s="41"/>
      <c r="L192" s="42"/>
      <c r="M192" s="247"/>
      <c r="N192" s="248"/>
      <c r="O192" s="92"/>
      <c r="P192" s="92"/>
      <c r="Q192" s="92"/>
      <c r="R192" s="92"/>
      <c r="S192" s="92"/>
      <c r="T192" s="92"/>
      <c r="U192" s="93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6" t="s">
        <v>141</v>
      </c>
      <c r="AU192" s="16" t="s">
        <v>87</v>
      </c>
    </row>
    <row r="193" s="2" customFormat="1">
      <c r="A193" s="39"/>
      <c r="B193" s="40"/>
      <c r="C193" s="41"/>
      <c r="D193" s="249" t="s">
        <v>143</v>
      </c>
      <c r="E193" s="41"/>
      <c r="F193" s="250" t="s">
        <v>278</v>
      </c>
      <c r="G193" s="41"/>
      <c r="H193" s="41"/>
      <c r="I193" s="246"/>
      <c r="J193" s="41"/>
      <c r="K193" s="41"/>
      <c r="L193" s="42"/>
      <c r="M193" s="247"/>
      <c r="N193" s="248"/>
      <c r="O193" s="92"/>
      <c r="P193" s="92"/>
      <c r="Q193" s="92"/>
      <c r="R193" s="92"/>
      <c r="S193" s="92"/>
      <c r="T193" s="92"/>
      <c r="U193" s="93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6" t="s">
        <v>143</v>
      </c>
      <c r="AU193" s="16" t="s">
        <v>87</v>
      </c>
    </row>
    <row r="194" s="13" customFormat="1">
      <c r="A194" s="13"/>
      <c r="B194" s="251"/>
      <c r="C194" s="252"/>
      <c r="D194" s="244" t="s">
        <v>156</v>
      </c>
      <c r="E194" s="253" t="s">
        <v>1</v>
      </c>
      <c r="F194" s="254" t="s">
        <v>279</v>
      </c>
      <c r="G194" s="252"/>
      <c r="H194" s="255">
        <v>0.0030000000000000001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59"/>
      <c r="U194" s="260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156</v>
      </c>
      <c r="AU194" s="261" t="s">
        <v>87</v>
      </c>
      <c r="AV194" s="13" t="s">
        <v>87</v>
      </c>
      <c r="AW194" s="13" t="s">
        <v>32</v>
      </c>
      <c r="AX194" s="13" t="s">
        <v>85</v>
      </c>
      <c r="AY194" s="261" t="s">
        <v>132</v>
      </c>
    </row>
    <row r="195" s="2" customFormat="1" ht="16.5" customHeight="1">
      <c r="A195" s="39"/>
      <c r="B195" s="40"/>
      <c r="C195" s="262" t="s">
        <v>280</v>
      </c>
      <c r="D195" s="262" t="s">
        <v>186</v>
      </c>
      <c r="E195" s="263" t="s">
        <v>281</v>
      </c>
      <c r="F195" s="264" t="s">
        <v>282</v>
      </c>
      <c r="G195" s="265" t="s">
        <v>283</v>
      </c>
      <c r="H195" s="266">
        <v>3</v>
      </c>
      <c r="I195" s="267"/>
      <c r="J195" s="268">
        <f>ROUND(I195*H195,2)</f>
        <v>0</v>
      </c>
      <c r="K195" s="264" t="s">
        <v>138</v>
      </c>
      <c r="L195" s="269"/>
      <c r="M195" s="270" t="s">
        <v>1</v>
      </c>
      <c r="N195" s="271" t="s">
        <v>42</v>
      </c>
      <c r="O195" s="92"/>
      <c r="P195" s="241">
        <f>O195*H195</f>
        <v>0</v>
      </c>
      <c r="Q195" s="241">
        <v>0.001</v>
      </c>
      <c r="R195" s="241">
        <f>Q195*H195</f>
        <v>0.0030000000000000001</v>
      </c>
      <c r="S195" s="241">
        <v>0</v>
      </c>
      <c r="T195" s="241">
        <f>S195*H195</f>
        <v>0</v>
      </c>
      <c r="U195" s="242" t="s">
        <v>1</v>
      </c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3" t="s">
        <v>179</v>
      </c>
      <c r="AT195" s="243" t="s">
        <v>186</v>
      </c>
      <c r="AU195" s="243" t="s">
        <v>87</v>
      </c>
      <c r="AY195" s="16" t="s">
        <v>132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6" t="s">
        <v>85</v>
      </c>
      <c r="BK195" s="144">
        <f>ROUND(I195*H195,2)</f>
        <v>0</v>
      </c>
      <c r="BL195" s="16" t="s">
        <v>139</v>
      </c>
      <c r="BM195" s="243" t="s">
        <v>284</v>
      </c>
    </row>
    <row r="196" s="2" customFormat="1">
      <c r="A196" s="39"/>
      <c r="B196" s="40"/>
      <c r="C196" s="41"/>
      <c r="D196" s="244" t="s">
        <v>141</v>
      </c>
      <c r="E196" s="41"/>
      <c r="F196" s="245" t="s">
        <v>282</v>
      </c>
      <c r="G196" s="41"/>
      <c r="H196" s="41"/>
      <c r="I196" s="246"/>
      <c r="J196" s="41"/>
      <c r="K196" s="41"/>
      <c r="L196" s="42"/>
      <c r="M196" s="247"/>
      <c r="N196" s="248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6" t="s">
        <v>141</v>
      </c>
      <c r="AU196" s="16" t="s">
        <v>87</v>
      </c>
    </row>
    <row r="197" s="13" customFormat="1">
      <c r="A197" s="13"/>
      <c r="B197" s="251"/>
      <c r="C197" s="252"/>
      <c r="D197" s="244" t="s">
        <v>156</v>
      </c>
      <c r="E197" s="252"/>
      <c r="F197" s="254" t="s">
        <v>285</v>
      </c>
      <c r="G197" s="252"/>
      <c r="H197" s="255">
        <v>3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59"/>
      <c r="U197" s="260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156</v>
      </c>
      <c r="AU197" s="261" t="s">
        <v>87</v>
      </c>
      <c r="AV197" s="13" t="s">
        <v>87</v>
      </c>
      <c r="AW197" s="13" t="s">
        <v>4</v>
      </c>
      <c r="AX197" s="13" t="s">
        <v>85</v>
      </c>
      <c r="AY197" s="261" t="s">
        <v>132</v>
      </c>
    </row>
    <row r="198" s="2" customFormat="1" ht="16.5" customHeight="1">
      <c r="A198" s="39"/>
      <c r="B198" s="40"/>
      <c r="C198" s="232" t="s">
        <v>286</v>
      </c>
      <c r="D198" s="232" t="s">
        <v>134</v>
      </c>
      <c r="E198" s="233" t="s">
        <v>287</v>
      </c>
      <c r="F198" s="234" t="s">
        <v>288</v>
      </c>
      <c r="G198" s="235" t="s">
        <v>193</v>
      </c>
      <c r="H198" s="236">
        <v>20.699999999999999</v>
      </c>
      <c r="I198" s="237"/>
      <c r="J198" s="238">
        <f>ROUND(I198*H198,2)</f>
        <v>0</v>
      </c>
      <c r="K198" s="234" t="s">
        <v>138</v>
      </c>
      <c r="L198" s="42"/>
      <c r="M198" s="239" t="s">
        <v>1</v>
      </c>
      <c r="N198" s="240" t="s">
        <v>42</v>
      </c>
      <c r="O198" s="92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1">
        <f>S198*H198</f>
        <v>0</v>
      </c>
      <c r="U198" s="242" t="s">
        <v>1</v>
      </c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3" t="s">
        <v>139</v>
      </c>
      <c r="AT198" s="243" t="s">
        <v>134</v>
      </c>
      <c r="AU198" s="243" t="s">
        <v>87</v>
      </c>
      <c r="AY198" s="16" t="s">
        <v>132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6" t="s">
        <v>85</v>
      </c>
      <c r="BK198" s="144">
        <f>ROUND(I198*H198,2)</f>
        <v>0</v>
      </c>
      <c r="BL198" s="16" t="s">
        <v>139</v>
      </c>
      <c r="BM198" s="243" t="s">
        <v>289</v>
      </c>
    </row>
    <row r="199" s="2" customFormat="1">
      <c r="A199" s="39"/>
      <c r="B199" s="40"/>
      <c r="C199" s="41"/>
      <c r="D199" s="244" t="s">
        <v>141</v>
      </c>
      <c r="E199" s="41"/>
      <c r="F199" s="245" t="s">
        <v>290</v>
      </c>
      <c r="G199" s="41"/>
      <c r="H199" s="41"/>
      <c r="I199" s="246"/>
      <c r="J199" s="41"/>
      <c r="K199" s="41"/>
      <c r="L199" s="42"/>
      <c r="M199" s="247"/>
      <c r="N199" s="248"/>
      <c r="O199" s="92"/>
      <c r="P199" s="92"/>
      <c r="Q199" s="92"/>
      <c r="R199" s="92"/>
      <c r="S199" s="92"/>
      <c r="T199" s="92"/>
      <c r="U199" s="93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6" t="s">
        <v>141</v>
      </c>
      <c r="AU199" s="16" t="s">
        <v>87</v>
      </c>
    </row>
    <row r="200" s="2" customFormat="1">
      <c r="A200" s="39"/>
      <c r="B200" s="40"/>
      <c r="C200" s="41"/>
      <c r="D200" s="249" t="s">
        <v>143</v>
      </c>
      <c r="E200" s="41"/>
      <c r="F200" s="250" t="s">
        <v>291</v>
      </c>
      <c r="G200" s="41"/>
      <c r="H200" s="41"/>
      <c r="I200" s="246"/>
      <c r="J200" s="41"/>
      <c r="K200" s="41"/>
      <c r="L200" s="42"/>
      <c r="M200" s="247"/>
      <c r="N200" s="248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6" t="s">
        <v>143</v>
      </c>
      <c r="AU200" s="16" t="s">
        <v>87</v>
      </c>
    </row>
    <row r="201" s="13" customFormat="1">
      <c r="A201" s="13"/>
      <c r="B201" s="251"/>
      <c r="C201" s="252"/>
      <c r="D201" s="244" t="s">
        <v>156</v>
      </c>
      <c r="E201" s="253" t="s">
        <v>1</v>
      </c>
      <c r="F201" s="254" t="s">
        <v>292</v>
      </c>
      <c r="G201" s="252"/>
      <c r="H201" s="255">
        <v>20.699999999999999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59"/>
      <c r="U201" s="260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156</v>
      </c>
      <c r="AU201" s="261" t="s">
        <v>87</v>
      </c>
      <c r="AV201" s="13" t="s">
        <v>87</v>
      </c>
      <c r="AW201" s="13" t="s">
        <v>32</v>
      </c>
      <c r="AX201" s="13" t="s">
        <v>85</v>
      </c>
      <c r="AY201" s="261" t="s">
        <v>132</v>
      </c>
    </row>
    <row r="202" s="2" customFormat="1" ht="21.75" customHeight="1">
      <c r="A202" s="39"/>
      <c r="B202" s="40"/>
      <c r="C202" s="232" t="s">
        <v>293</v>
      </c>
      <c r="D202" s="232" t="s">
        <v>134</v>
      </c>
      <c r="E202" s="233" t="s">
        <v>294</v>
      </c>
      <c r="F202" s="234" t="s">
        <v>295</v>
      </c>
      <c r="G202" s="235" t="s">
        <v>193</v>
      </c>
      <c r="H202" s="236">
        <v>20.699999999999999</v>
      </c>
      <c r="I202" s="237"/>
      <c r="J202" s="238">
        <f>ROUND(I202*H202,2)</f>
        <v>0</v>
      </c>
      <c r="K202" s="234" t="s">
        <v>138</v>
      </c>
      <c r="L202" s="42"/>
      <c r="M202" s="239" t="s">
        <v>1</v>
      </c>
      <c r="N202" s="240" t="s">
        <v>42</v>
      </c>
      <c r="O202" s="92"/>
      <c r="P202" s="241">
        <f>O202*H202</f>
        <v>0</v>
      </c>
      <c r="Q202" s="241">
        <v>0</v>
      </c>
      <c r="R202" s="241">
        <f>Q202*H202</f>
        <v>0</v>
      </c>
      <c r="S202" s="241">
        <v>0</v>
      </c>
      <c r="T202" s="241">
        <f>S202*H202</f>
        <v>0</v>
      </c>
      <c r="U202" s="242" t="s">
        <v>1</v>
      </c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3" t="s">
        <v>139</v>
      </c>
      <c r="AT202" s="243" t="s">
        <v>134</v>
      </c>
      <c r="AU202" s="243" t="s">
        <v>87</v>
      </c>
      <c r="AY202" s="16" t="s">
        <v>132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6" t="s">
        <v>85</v>
      </c>
      <c r="BK202" s="144">
        <f>ROUND(I202*H202,2)</f>
        <v>0</v>
      </c>
      <c r="BL202" s="16" t="s">
        <v>139</v>
      </c>
      <c r="BM202" s="243" t="s">
        <v>296</v>
      </c>
    </row>
    <row r="203" s="2" customFormat="1">
      <c r="A203" s="39"/>
      <c r="B203" s="40"/>
      <c r="C203" s="41"/>
      <c r="D203" s="244" t="s">
        <v>141</v>
      </c>
      <c r="E203" s="41"/>
      <c r="F203" s="245" t="s">
        <v>297</v>
      </c>
      <c r="G203" s="41"/>
      <c r="H203" s="41"/>
      <c r="I203" s="246"/>
      <c r="J203" s="41"/>
      <c r="K203" s="41"/>
      <c r="L203" s="42"/>
      <c r="M203" s="247"/>
      <c r="N203" s="248"/>
      <c r="O203" s="92"/>
      <c r="P203" s="92"/>
      <c r="Q203" s="92"/>
      <c r="R203" s="92"/>
      <c r="S203" s="92"/>
      <c r="T203" s="92"/>
      <c r="U203" s="93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6" t="s">
        <v>141</v>
      </c>
      <c r="AU203" s="16" t="s">
        <v>87</v>
      </c>
    </row>
    <row r="204" s="2" customFormat="1">
      <c r="A204" s="39"/>
      <c r="B204" s="40"/>
      <c r="C204" s="41"/>
      <c r="D204" s="249" t="s">
        <v>143</v>
      </c>
      <c r="E204" s="41"/>
      <c r="F204" s="250" t="s">
        <v>298</v>
      </c>
      <c r="G204" s="41"/>
      <c r="H204" s="41"/>
      <c r="I204" s="246"/>
      <c r="J204" s="41"/>
      <c r="K204" s="41"/>
      <c r="L204" s="42"/>
      <c r="M204" s="247"/>
      <c r="N204" s="248"/>
      <c r="O204" s="92"/>
      <c r="P204" s="92"/>
      <c r="Q204" s="92"/>
      <c r="R204" s="92"/>
      <c r="S204" s="92"/>
      <c r="T204" s="92"/>
      <c r="U204" s="9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143</v>
      </c>
      <c r="AU204" s="16" t="s">
        <v>87</v>
      </c>
    </row>
    <row r="205" s="2" customFormat="1">
      <c r="A205" s="39"/>
      <c r="B205" s="40"/>
      <c r="C205" s="41"/>
      <c r="D205" s="244" t="s">
        <v>266</v>
      </c>
      <c r="E205" s="41"/>
      <c r="F205" s="272" t="s">
        <v>299</v>
      </c>
      <c r="G205" s="41"/>
      <c r="H205" s="41"/>
      <c r="I205" s="246"/>
      <c r="J205" s="41"/>
      <c r="K205" s="41"/>
      <c r="L205" s="42"/>
      <c r="M205" s="247"/>
      <c r="N205" s="248"/>
      <c r="O205" s="92"/>
      <c r="P205" s="92"/>
      <c r="Q205" s="92"/>
      <c r="R205" s="92"/>
      <c r="S205" s="92"/>
      <c r="T205" s="92"/>
      <c r="U205" s="93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6" t="s">
        <v>266</v>
      </c>
      <c r="AU205" s="16" t="s">
        <v>87</v>
      </c>
    </row>
    <row r="206" s="13" customFormat="1">
      <c r="A206" s="13"/>
      <c r="B206" s="251"/>
      <c r="C206" s="252"/>
      <c r="D206" s="244" t="s">
        <v>156</v>
      </c>
      <c r="E206" s="253" t="s">
        <v>1</v>
      </c>
      <c r="F206" s="254" t="s">
        <v>300</v>
      </c>
      <c r="G206" s="252"/>
      <c r="H206" s="255">
        <v>20.699999999999999</v>
      </c>
      <c r="I206" s="256"/>
      <c r="J206" s="252"/>
      <c r="K206" s="252"/>
      <c r="L206" s="257"/>
      <c r="M206" s="258"/>
      <c r="N206" s="259"/>
      <c r="O206" s="259"/>
      <c r="P206" s="259"/>
      <c r="Q206" s="259"/>
      <c r="R206" s="259"/>
      <c r="S206" s="259"/>
      <c r="T206" s="259"/>
      <c r="U206" s="260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156</v>
      </c>
      <c r="AU206" s="261" t="s">
        <v>87</v>
      </c>
      <c r="AV206" s="13" t="s">
        <v>87</v>
      </c>
      <c r="AW206" s="13" t="s">
        <v>32</v>
      </c>
      <c r="AX206" s="13" t="s">
        <v>85</v>
      </c>
      <c r="AY206" s="261" t="s">
        <v>132</v>
      </c>
    </row>
    <row r="207" s="2" customFormat="1" ht="33" customHeight="1">
      <c r="A207" s="39"/>
      <c r="B207" s="40"/>
      <c r="C207" s="232" t="s">
        <v>301</v>
      </c>
      <c r="D207" s="232" t="s">
        <v>134</v>
      </c>
      <c r="E207" s="233" t="s">
        <v>302</v>
      </c>
      <c r="F207" s="234" t="s">
        <v>303</v>
      </c>
      <c r="G207" s="235" t="s">
        <v>137</v>
      </c>
      <c r="H207" s="236">
        <v>207</v>
      </c>
      <c r="I207" s="237"/>
      <c r="J207" s="238">
        <f>ROUND(I207*H207,2)</f>
        <v>0</v>
      </c>
      <c r="K207" s="234" t="s">
        <v>138</v>
      </c>
      <c r="L207" s="42"/>
      <c r="M207" s="239" t="s">
        <v>1</v>
      </c>
      <c r="N207" s="240" t="s">
        <v>42</v>
      </c>
      <c r="O207" s="92"/>
      <c r="P207" s="241">
        <f>O207*H207</f>
        <v>0</v>
      </c>
      <c r="Q207" s="241">
        <v>2.0000000000000002E-05</v>
      </c>
      <c r="R207" s="241">
        <f>Q207*H207</f>
        <v>0.0041400000000000005</v>
      </c>
      <c r="S207" s="241">
        <v>0</v>
      </c>
      <c r="T207" s="241">
        <f>S207*H207</f>
        <v>0</v>
      </c>
      <c r="U207" s="242" t="s">
        <v>1</v>
      </c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3" t="s">
        <v>139</v>
      </c>
      <c r="AT207" s="243" t="s">
        <v>134</v>
      </c>
      <c r="AU207" s="243" t="s">
        <v>87</v>
      </c>
      <c r="AY207" s="16" t="s">
        <v>132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6" t="s">
        <v>85</v>
      </c>
      <c r="BK207" s="144">
        <f>ROUND(I207*H207,2)</f>
        <v>0</v>
      </c>
      <c r="BL207" s="16" t="s">
        <v>139</v>
      </c>
      <c r="BM207" s="243" t="s">
        <v>304</v>
      </c>
    </row>
    <row r="208" s="2" customFormat="1">
      <c r="A208" s="39"/>
      <c r="B208" s="40"/>
      <c r="C208" s="41"/>
      <c r="D208" s="244" t="s">
        <v>141</v>
      </c>
      <c r="E208" s="41"/>
      <c r="F208" s="245" t="s">
        <v>305</v>
      </c>
      <c r="G208" s="41"/>
      <c r="H208" s="41"/>
      <c r="I208" s="246"/>
      <c r="J208" s="41"/>
      <c r="K208" s="41"/>
      <c r="L208" s="42"/>
      <c r="M208" s="247"/>
      <c r="N208" s="248"/>
      <c r="O208" s="92"/>
      <c r="P208" s="92"/>
      <c r="Q208" s="92"/>
      <c r="R208" s="92"/>
      <c r="S208" s="92"/>
      <c r="T208" s="92"/>
      <c r="U208" s="93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141</v>
      </c>
      <c r="AU208" s="16" t="s">
        <v>87</v>
      </c>
    </row>
    <row r="209" s="2" customFormat="1">
      <c r="A209" s="39"/>
      <c r="B209" s="40"/>
      <c r="C209" s="41"/>
      <c r="D209" s="249" t="s">
        <v>143</v>
      </c>
      <c r="E209" s="41"/>
      <c r="F209" s="250" t="s">
        <v>306</v>
      </c>
      <c r="G209" s="41"/>
      <c r="H209" s="41"/>
      <c r="I209" s="246"/>
      <c r="J209" s="41"/>
      <c r="K209" s="41"/>
      <c r="L209" s="42"/>
      <c r="M209" s="247"/>
      <c r="N209" s="248"/>
      <c r="O209" s="92"/>
      <c r="P209" s="92"/>
      <c r="Q209" s="92"/>
      <c r="R209" s="92"/>
      <c r="S209" s="92"/>
      <c r="T209" s="92"/>
      <c r="U209" s="93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6" t="s">
        <v>143</v>
      </c>
      <c r="AU209" s="16" t="s">
        <v>87</v>
      </c>
    </row>
    <row r="210" s="2" customFormat="1">
      <c r="A210" s="39"/>
      <c r="B210" s="40"/>
      <c r="C210" s="41"/>
      <c r="D210" s="244" t="s">
        <v>266</v>
      </c>
      <c r="E210" s="41"/>
      <c r="F210" s="272" t="s">
        <v>307</v>
      </c>
      <c r="G210" s="41"/>
      <c r="H210" s="41"/>
      <c r="I210" s="246"/>
      <c r="J210" s="41"/>
      <c r="K210" s="41"/>
      <c r="L210" s="42"/>
      <c r="M210" s="247"/>
      <c r="N210" s="248"/>
      <c r="O210" s="92"/>
      <c r="P210" s="92"/>
      <c r="Q210" s="92"/>
      <c r="R210" s="92"/>
      <c r="S210" s="92"/>
      <c r="T210" s="92"/>
      <c r="U210" s="93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6" t="s">
        <v>266</v>
      </c>
      <c r="AU210" s="16" t="s">
        <v>87</v>
      </c>
    </row>
    <row r="211" s="13" customFormat="1">
      <c r="A211" s="13"/>
      <c r="B211" s="251"/>
      <c r="C211" s="252"/>
      <c r="D211" s="244" t="s">
        <v>156</v>
      </c>
      <c r="E211" s="253" t="s">
        <v>1</v>
      </c>
      <c r="F211" s="254" t="s">
        <v>184</v>
      </c>
      <c r="G211" s="252"/>
      <c r="H211" s="255">
        <v>207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59"/>
      <c r="U211" s="260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156</v>
      </c>
      <c r="AU211" s="261" t="s">
        <v>87</v>
      </c>
      <c r="AV211" s="13" t="s">
        <v>87</v>
      </c>
      <c r="AW211" s="13" t="s">
        <v>32</v>
      </c>
      <c r="AX211" s="13" t="s">
        <v>85</v>
      </c>
      <c r="AY211" s="261" t="s">
        <v>132</v>
      </c>
    </row>
    <row r="212" s="12" customFormat="1" ht="22.8" customHeight="1">
      <c r="A212" s="12"/>
      <c r="B212" s="216"/>
      <c r="C212" s="217"/>
      <c r="D212" s="218" t="s">
        <v>76</v>
      </c>
      <c r="E212" s="230" t="s">
        <v>139</v>
      </c>
      <c r="F212" s="230" t="s">
        <v>308</v>
      </c>
      <c r="G212" s="217"/>
      <c r="H212" s="217"/>
      <c r="I212" s="220"/>
      <c r="J212" s="231">
        <f>BK212</f>
        <v>0</v>
      </c>
      <c r="K212" s="217"/>
      <c r="L212" s="222"/>
      <c r="M212" s="223"/>
      <c r="N212" s="224"/>
      <c r="O212" s="224"/>
      <c r="P212" s="225">
        <f>SUM(P213:P217)</f>
        <v>0</v>
      </c>
      <c r="Q212" s="224"/>
      <c r="R212" s="225">
        <f>SUM(R213:R217)</f>
        <v>6.5010000000000003</v>
      </c>
      <c r="S212" s="224"/>
      <c r="T212" s="225">
        <f>SUM(T213:T217)</f>
        <v>0</v>
      </c>
      <c r="U212" s="226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7" t="s">
        <v>85</v>
      </c>
      <c r="AT212" s="228" t="s">
        <v>76</v>
      </c>
      <c r="AU212" s="228" t="s">
        <v>85</v>
      </c>
      <c r="AY212" s="227" t="s">
        <v>132</v>
      </c>
      <c r="BK212" s="229">
        <f>SUM(BK213:BK217)</f>
        <v>0</v>
      </c>
    </row>
    <row r="213" s="2" customFormat="1" ht="24.15" customHeight="1">
      <c r="A213" s="39"/>
      <c r="B213" s="40"/>
      <c r="C213" s="232" t="s">
        <v>309</v>
      </c>
      <c r="D213" s="232" t="s">
        <v>134</v>
      </c>
      <c r="E213" s="233" t="s">
        <v>310</v>
      </c>
      <c r="F213" s="234" t="s">
        <v>311</v>
      </c>
      <c r="G213" s="235" t="s">
        <v>199</v>
      </c>
      <c r="H213" s="236">
        <v>15</v>
      </c>
      <c r="I213" s="237"/>
      <c r="J213" s="238">
        <f>ROUND(I213*H213,2)</f>
        <v>0</v>
      </c>
      <c r="K213" s="234" t="s">
        <v>138</v>
      </c>
      <c r="L213" s="42"/>
      <c r="M213" s="239" t="s">
        <v>1</v>
      </c>
      <c r="N213" s="240" t="s">
        <v>42</v>
      </c>
      <c r="O213" s="92"/>
      <c r="P213" s="241">
        <f>O213*H213</f>
        <v>0</v>
      </c>
      <c r="Q213" s="241">
        <v>0.43340000000000001</v>
      </c>
      <c r="R213" s="241">
        <f>Q213*H213</f>
        <v>6.5010000000000003</v>
      </c>
      <c r="S213" s="241">
        <v>0</v>
      </c>
      <c r="T213" s="241">
        <f>S213*H213</f>
        <v>0</v>
      </c>
      <c r="U213" s="242" t="s">
        <v>1</v>
      </c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3" t="s">
        <v>139</v>
      </c>
      <c r="AT213" s="243" t="s">
        <v>134</v>
      </c>
      <c r="AU213" s="243" t="s">
        <v>87</v>
      </c>
      <c r="AY213" s="16" t="s">
        <v>132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85</v>
      </c>
      <c r="BK213" s="144">
        <f>ROUND(I213*H213,2)</f>
        <v>0</v>
      </c>
      <c r="BL213" s="16" t="s">
        <v>139</v>
      </c>
      <c r="BM213" s="243" t="s">
        <v>312</v>
      </c>
    </row>
    <row r="214" s="2" customFormat="1">
      <c r="A214" s="39"/>
      <c r="B214" s="40"/>
      <c r="C214" s="41"/>
      <c r="D214" s="244" t="s">
        <v>141</v>
      </c>
      <c r="E214" s="41"/>
      <c r="F214" s="245" t="s">
        <v>313</v>
      </c>
      <c r="G214" s="41"/>
      <c r="H214" s="41"/>
      <c r="I214" s="246"/>
      <c r="J214" s="41"/>
      <c r="K214" s="41"/>
      <c r="L214" s="42"/>
      <c r="M214" s="247"/>
      <c r="N214" s="248"/>
      <c r="O214" s="92"/>
      <c r="P214" s="92"/>
      <c r="Q214" s="92"/>
      <c r="R214" s="92"/>
      <c r="S214" s="92"/>
      <c r="T214" s="92"/>
      <c r="U214" s="93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6" t="s">
        <v>141</v>
      </c>
      <c r="AU214" s="16" t="s">
        <v>87</v>
      </c>
    </row>
    <row r="215" s="2" customFormat="1">
      <c r="A215" s="39"/>
      <c r="B215" s="40"/>
      <c r="C215" s="41"/>
      <c r="D215" s="249" t="s">
        <v>143</v>
      </c>
      <c r="E215" s="41"/>
      <c r="F215" s="250" t="s">
        <v>314</v>
      </c>
      <c r="G215" s="41"/>
      <c r="H215" s="41"/>
      <c r="I215" s="246"/>
      <c r="J215" s="41"/>
      <c r="K215" s="41"/>
      <c r="L215" s="42"/>
      <c r="M215" s="247"/>
      <c r="N215" s="248"/>
      <c r="O215" s="92"/>
      <c r="P215" s="92"/>
      <c r="Q215" s="92"/>
      <c r="R215" s="92"/>
      <c r="S215" s="92"/>
      <c r="T215" s="92"/>
      <c r="U215" s="93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6" t="s">
        <v>143</v>
      </c>
      <c r="AU215" s="16" t="s">
        <v>87</v>
      </c>
    </row>
    <row r="216" s="2" customFormat="1">
      <c r="A216" s="39"/>
      <c r="B216" s="40"/>
      <c r="C216" s="41"/>
      <c r="D216" s="244" t="s">
        <v>315</v>
      </c>
      <c r="E216" s="41"/>
      <c r="F216" s="272" t="s">
        <v>316</v>
      </c>
      <c r="G216" s="41"/>
      <c r="H216" s="41"/>
      <c r="I216" s="246"/>
      <c r="J216" s="41"/>
      <c r="K216" s="41"/>
      <c r="L216" s="42"/>
      <c r="M216" s="247"/>
      <c r="N216" s="248"/>
      <c r="O216" s="92"/>
      <c r="P216" s="92"/>
      <c r="Q216" s="92"/>
      <c r="R216" s="92"/>
      <c r="S216" s="92"/>
      <c r="T216" s="92"/>
      <c r="U216" s="93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6" t="s">
        <v>315</v>
      </c>
      <c r="AU216" s="16" t="s">
        <v>87</v>
      </c>
    </row>
    <row r="217" s="13" customFormat="1">
      <c r="A217" s="13"/>
      <c r="B217" s="251"/>
      <c r="C217" s="252"/>
      <c r="D217" s="244" t="s">
        <v>156</v>
      </c>
      <c r="E217" s="253" t="s">
        <v>1</v>
      </c>
      <c r="F217" s="254" t="s">
        <v>8</v>
      </c>
      <c r="G217" s="252"/>
      <c r="H217" s="255">
        <v>15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59"/>
      <c r="U217" s="260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156</v>
      </c>
      <c r="AU217" s="261" t="s">
        <v>87</v>
      </c>
      <c r="AV217" s="13" t="s">
        <v>87</v>
      </c>
      <c r="AW217" s="13" t="s">
        <v>32</v>
      </c>
      <c r="AX217" s="13" t="s">
        <v>85</v>
      </c>
      <c r="AY217" s="261" t="s">
        <v>132</v>
      </c>
    </row>
    <row r="218" s="12" customFormat="1" ht="22.8" customHeight="1">
      <c r="A218" s="12"/>
      <c r="B218" s="216"/>
      <c r="C218" s="217"/>
      <c r="D218" s="218" t="s">
        <v>76</v>
      </c>
      <c r="E218" s="230" t="s">
        <v>317</v>
      </c>
      <c r="F218" s="230" t="s">
        <v>318</v>
      </c>
      <c r="G218" s="217"/>
      <c r="H218" s="217"/>
      <c r="I218" s="220"/>
      <c r="J218" s="231">
        <f>BK218</f>
        <v>0</v>
      </c>
      <c r="K218" s="217"/>
      <c r="L218" s="222"/>
      <c r="M218" s="223"/>
      <c r="N218" s="224"/>
      <c r="O218" s="224"/>
      <c r="P218" s="225">
        <f>SUM(P219:P223)</f>
        <v>0</v>
      </c>
      <c r="Q218" s="224"/>
      <c r="R218" s="225">
        <f>SUM(R219:R223)</f>
        <v>0</v>
      </c>
      <c r="S218" s="224"/>
      <c r="T218" s="225">
        <f>SUM(T219:T223)</f>
        <v>0</v>
      </c>
      <c r="U218" s="226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7" t="s">
        <v>85</v>
      </c>
      <c r="AT218" s="228" t="s">
        <v>76</v>
      </c>
      <c r="AU218" s="228" t="s">
        <v>85</v>
      </c>
      <c r="AY218" s="227" t="s">
        <v>132</v>
      </c>
      <c r="BK218" s="229">
        <f>SUM(BK219:BK223)</f>
        <v>0</v>
      </c>
    </row>
    <row r="219" s="2" customFormat="1" ht="44.25" customHeight="1">
      <c r="A219" s="39"/>
      <c r="B219" s="40"/>
      <c r="C219" s="232" t="s">
        <v>319</v>
      </c>
      <c r="D219" s="232" t="s">
        <v>134</v>
      </c>
      <c r="E219" s="233" t="s">
        <v>320</v>
      </c>
      <c r="F219" s="234" t="s">
        <v>321</v>
      </c>
      <c r="G219" s="235" t="s">
        <v>275</v>
      </c>
      <c r="H219" s="236">
        <v>676.60000000000002</v>
      </c>
      <c r="I219" s="237"/>
      <c r="J219" s="238">
        <f>ROUND(I219*H219,2)</f>
        <v>0</v>
      </c>
      <c r="K219" s="234" t="s">
        <v>138</v>
      </c>
      <c r="L219" s="42"/>
      <c r="M219" s="239" t="s">
        <v>1</v>
      </c>
      <c r="N219" s="240" t="s">
        <v>42</v>
      </c>
      <c r="O219" s="92"/>
      <c r="P219" s="241">
        <f>O219*H219</f>
        <v>0</v>
      </c>
      <c r="Q219" s="241">
        <v>0</v>
      </c>
      <c r="R219" s="241">
        <f>Q219*H219</f>
        <v>0</v>
      </c>
      <c r="S219" s="241">
        <v>0</v>
      </c>
      <c r="T219" s="241">
        <f>S219*H219</f>
        <v>0</v>
      </c>
      <c r="U219" s="242" t="s">
        <v>1</v>
      </c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3" t="s">
        <v>139</v>
      </c>
      <c r="AT219" s="243" t="s">
        <v>134</v>
      </c>
      <c r="AU219" s="243" t="s">
        <v>87</v>
      </c>
      <c r="AY219" s="16" t="s">
        <v>132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6" t="s">
        <v>85</v>
      </c>
      <c r="BK219" s="144">
        <f>ROUND(I219*H219,2)</f>
        <v>0</v>
      </c>
      <c r="BL219" s="16" t="s">
        <v>139</v>
      </c>
      <c r="BM219" s="243" t="s">
        <v>322</v>
      </c>
    </row>
    <row r="220" s="2" customFormat="1">
      <c r="A220" s="39"/>
      <c r="B220" s="40"/>
      <c r="C220" s="41"/>
      <c r="D220" s="244" t="s">
        <v>141</v>
      </c>
      <c r="E220" s="41"/>
      <c r="F220" s="245" t="s">
        <v>321</v>
      </c>
      <c r="G220" s="41"/>
      <c r="H220" s="41"/>
      <c r="I220" s="246"/>
      <c r="J220" s="41"/>
      <c r="K220" s="41"/>
      <c r="L220" s="42"/>
      <c r="M220" s="247"/>
      <c r="N220" s="248"/>
      <c r="O220" s="92"/>
      <c r="P220" s="92"/>
      <c r="Q220" s="92"/>
      <c r="R220" s="92"/>
      <c r="S220" s="92"/>
      <c r="T220" s="92"/>
      <c r="U220" s="93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6" t="s">
        <v>141</v>
      </c>
      <c r="AU220" s="16" t="s">
        <v>87</v>
      </c>
    </row>
    <row r="221" s="2" customFormat="1">
      <c r="A221" s="39"/>
      <c r="B221" s="40"/>
      <c r="C221" s="41"/>
      <c r="D221" s="249" t="s">
        <v>143</v>
      </c>
      <c r="E221" s="41"/>
      <c r="F221" s="250" t="s">
        <v>323</v>
      </c>
      <c r="G221" s="41"/>
      <c r="H221" s="41"/>
      <c r="I221" s="246"/>
      <c r="J221" s="41"/>
      <c r="K221" s="41"/>
      <c r="L221" s="42"/>
      <c r="M221" s="247"/>
      <c r="N221" s="248"/>
      <c r="O221" s="92"/>
      <c r="P221" s="92"/>
      <c r="Q221" s="92"/>
      <c r="R221" s="92"/>
      <c r="S221" s="92"/>
      <c r="T221" s="92"/>
      <c r="U221" s="93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6" t="s">
        <v>143</v>
      </c>
      <c r="AU221" s="16" t="s">
        <v>87</v>
      </c>
    </row>
    <row r="222" s="2" customFormat="1">
      <c r="A222" s="39"/>
      <c r="B222" s="40"/>
      <c r="C222" s="41"/>
      <c r="D222" s="244" t="s">
        <v>315</v>
      </c>
      <c r="E222" s="41"/>
      <c r="F222" s="272" t="s">
        <v>324</v>
      </c>
      <c r="G222" s="41"/>
      <c r="H222" s="41"/>
      <c r="I222" s="246"/>
      <c r="J222" s="41"/>
      <c r="K222" s="41"/>
      <c r="L222" s="42"/>
      <c r="M222" s="247"/>
      <c r="N222" s="248"/>
      <c r="O222" s="92"/>
      <c r="P222" s="92"/>
      <c r="Q222" s="92"/>
      <c r="R222" s="92"/>
      <c r="S222" s="92"/>
      <c r="T222" s="92"/>
      <c r="U222" s="93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6" t="s">
        <v>315</v>
      </c>
      <c r="AU222" s="16" t="s">
        <v>87</v>
      </c>
    </row>
    <row r="223" s="13" customFormat="1">
      <c r="A223" s="13"/>
      <c r="B223" s="251"/>
      <c r="C223" s="252"/>
      <c r="D223" s="244" t="s">
        <v>156</v>
      </c>
      <c r="E223" s="253" t="s">
        <v>1</v>
      </c>
      <c r="F223" s="254" t="s">
        <v>325</v>
      </c>
      <c r="G223" s="252"/>
      <c r="H223" s="255">
        <v>676.60000000000002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59"/>
      <c r="U223" s="260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156</v>
      </c>
      <c r="AU223" s="261" t="s">
        <v>87</v>
      </c>
      <c r="AV223" s="13" t="s">
        <v>87</v>
      </c>
      <c r="AW223" s="13" t="s">
        <v>32</v>
      </c>
      <c r="AX223" s="13" t="s">
        <v>85</v>
      </c>
      <c r="AY223" s="261" t="s">
        <v>132</v>
      </c>
    </row>
    <row r="224" s="12" customFormat="1" ht="22.8" customHeight="1">
      <c r="A224" s="12"/>
      <c r="B224" s="216"/>
      <c r="C224" s="217"/>
      <c r="D224" s="218" t="s">
        <v>76</v>
      </c>
      <c r="E224" s="230" t="s">
        <v>326</v>
      </c>
      <c r="F224" s="230" t="s">
        <v>327</v>
      </c>
      <c r="G224" s="217"/>
      <c r="H224" s="217"/>
      <c r="I224" s="220"/>
      <c r="J224" s="231">
        <f>BK224</f>
        <v>0</v>
      </c>
      <c r="K224" s="217"/>
      <c r="L224" s="222"/>
      <c r="M224" s="223"/>
      <c r="N224" s="224"/>
      <c r="O224" s="224"/>
      <c r="P224" s="225">
        <f>SUM(P225:P227)</f>
        <v>0</v>
      </c>
      <c r="Q224" s="224"/>
      <c r="R224" s="225">
        <f>SUM(R225:R227)</f>
        <v>0</v>
      </c>
      <c r="S224" s="224"/>
      <c r="T224" s="225">
        <f>SUM(T225:T227)</f>
        <v>0</v>
      </c>
      <c r="U224" s="226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7" t="s">
        <v>85</v>
      </c>
      <c r="AT224" s="228" t="s">
        <v>76</v>
      </c>
      <c r="AU224" s="228" t="s">
        <v>85</v>
      </c>
      <c r="AY224" s="227" t="s">
        <v>132</v>
      </c>
      <c r="BK224" s="229">
        <f>SUM(BK225:BK227)</f>
        <v>0</v>
      </c>
    </row>
    <row r="225" s="2" customFormat="1" ht="16.5" customHeight="1">
      <c r="A225" s="39"/>
      <c r="B225" s="40"/>
      <c r="C225" s="232" t="s">
        <v>328</v>
      </c>
      <c r="D225" s="232" t="s">
        <v>134</v>
      </c>
      <c r="E225" s="233" t="s">
        <v>329</v>
      </c>
      <c r="F225" s="234" t="s">
        <v>330</v>
      </c>
      <c r="G225" s="235" t="s">
        <v>275</v>
      </c>
      <c r="H225" s="236">
        <v>10.489000000000001</v>
      </c>
      <c r="I225" s="237"/>
      <c r="J225" s="238">
        <f>ROUND(I225*H225,2)</f>
        <v>0</v>
      </c>
      <c r="K225" s="234" t="s">
        <v>138</v>
      </c>
      <c r="L225" s="42"/>
      <c r="M225" s="239" t="s">
        <v>1</v>
      </c>
      <c r="N225" s="240" t="s">
        <v>42</v>
      </c>
      <c r="O225" s="92"/>
      <c r="P225" s="241">
        <f>O225*H225</f>
        <v>0</v>
      </c>
      <c r="Q225" s="241">
        <v>0</v>
      </c>
      <c r="R225" s="241">
        <f>Q225*H225</f>
        <v>0</v>
      </c>
      <c r="S225" s="241">
        <v>0</v>
      </c>
      <c r="T225" s="241">
        <f>S225*H225</f>
        <v>0</v>
      </c>
      <c r="U225" s="242" t="s">
        <v>1</v>
      </c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3" t="s">
        <v>139</v>
      </c>
      <c r="AT225" s="243" t="s">
        <v>134</v>
      </c>
      <c r="AU225" s="243" t="s">
        <v>87</v>
      </c>
      <c r="AY225" s="16" t="s">
        <v>132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6" t="s">
        <v>85</v>
      </c>
      <c r="BK225" s="144">
        <f>ROUND(I225*H225,2)</f>
        <v>0</v>
      </c>
      <c r="BL225" s="16" t="s">
        <v>139</v>
      </c>
      <c r="BM225" s="243" t="s">
        <v>331</v>
      </c>
    </row>
    <row r="226" s="2" customFormat="1">
      <c r="A226" s="39"/>
      <c r="B226" s="40"/>
      <c r="C226" s="41"/>
      <c r="D226" s="244" t="s">
        <v>141</v>
      </c>
      <c r="E226" s="41"/>
      <c r="F226" s="245" t="s">
        <v>332</v>
      </c>
      <c r="G226" s="41"/>
      <c r="H226" s="41"/>
      <c r="I226" s="246"/>
      <c r="J226" s="41"/>
      <c r="K226" s="41"/>
      <c r="L226" s="42"/>
      <c r="M226" s="247"/>
      <c r="N226" s="248"/>
      <c r="O226" s="92"/>
      <c r="P226" s="92"/>
      <c r="Q226" s="92"/>
      <c r="R226" s="92"/>
      <c r="S226" s="92"/>
      <c r="T226" s="92"/>
      <c r="U226" s="93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6" t="s">
        <v>141</v>
      </c>
      <c r="AU226" s="16" t="s">
        <v>87</v>
      </c>
    </row>
    <row r="227" s="2" customFormat="1">
      <c r="A227" s="39"/>
      <c r="B227" s="40"/>
      <c r="C227" s="41"/>
      <c r="D227" s="249" t="s">
        <v>143</v>
      </c>
      <c r="E227" s="41"/>
      <c r="F227" s="250" t="s">
        <v>333</v>
      </c>
      <c r="G227" s="41"/>
      <c r="H227" s="41"/>
      <c r="I227" s="246"/>
      <c r="J227" s="41"/>
      <c r="K227" s="41"/>
      <c r="L227" s="42"/>
      <c r="M227" s="273"/>
      <c r="N227" s="274"/>
      <c r="O227" s="275"/>
      <c r="P227" s="275"/>
      <c r="Q227" s="275"/>
      <c r="R227" s="275"/>
      <c r="S227" s="275"/>
      <c r="T227" s="275"/>
      <c r="U227" s="276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143</v>
      </c>
      <c r="AU227" s="16" t="s">
        <v>87</v>
      </c>
    </row>
    <row r="228" s="2" customFormat="1" ht="6.96" customHeight="1">
      <c r="A228" s="39"/>
      <c r="B228" s="67"/>
      <c r="C228" s="68"/>
      <c r="D228" s="68"/>
      <c r="E228" s="68"/>
      <c r="F228" s="68"/>
      <c r="G228" s="68"/>
      <c r="H228" s="68"/>
      <c r="I228" s="68"/>
      <c r="J228" s="68"/>
      <c r="K228" s="68"/>
      <c r="L228" s="42"/>
      <c r="M228" s="39"/>
      <c r="O228" s="39"/>
      <c r="P228" s="39"/>
      <c r="Q228" s="39"/>
      <c r="R228" s="39"/>
      <c r="S228" s="39"/>
      <c r="T228" s="39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</row>
  </sheetData>
  <sheetProtection sheet="1" autoFilter="0" formatColumns="0" formatRows="0" objects="1" scenarios="1" spinCount="100000" saltValue="LTFYiYyhndvZUIaauEw23iiAK9+WXuP530FNf4Z5hdlWDxQHfJNGkxn1bunh/lpxnMXhyvz+GFJf0ww533rhCQ==" hashValue="nq7bEKKYaRDmcj72eUMSFCs8JLvf7WKVB8a59pysnlg4Tj5GkjOlH3fC3efLHWoH+BL6er0HUpnLskk8YsxZOw==" algorithmName="SHA-512" password="CC35"/>
  <autoFilter ref="C120:K22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3_01/112155115"/>
    <hyperlink ref="F129" r:id="rId2" display="https://podminky.urs.cz/item/CS_URS_2023_01/112155121"/>
    <hyperlink ref="F132" r:id="rId3" display="https://podminky.urs.cz/item/CS_URS_2023_01/162301931"/>
    <hyperlink ref="F136" r:id="rId4" display="https://podminky.urs.cz/item/CS_URS_2023_01/162301932"/>
    <hyperlink ref="F155" r:id="rId5" display="https://podminky.urs.cz/item/CS_URS_2023_01/111251202"/>
    <hyperlink ref="F158" r:id="rId6" display="https://podminky.urs.cz/item/CS_URS_2023_01/112151112"/>
    <hyperlink ref="F161" r:id="rId7" display="https://podminky.urs.cz/item/CS_URS_2023_01/112151114"/>
    <hyperlink ref="F164" r:id="rId8" display="https://podminky.urs.cz/item/CS_URS_2023_01/129153101"/>
    <hyperlink ref="F167" r:id="rId9" display="https://podminky.urs.cz/item/CS_URS_2023_01/162201411"/>
    <hyperlink ref="F170" r:id="rId10" display="https://podminky.urs.cz/item/CS_URS_2023_01/162201412"/>
    <hyperlink ref="F177" r:id="rId11" display="https://podminky.urs.cz/item/CS_URS_2023_01/162751117"/>
    <hyperlink ref="F180" r:id="rId12" display="https://podminky.urs.cz/item/CS_URS_2023_01/183105214"/>
    <hyperlink ref="F183" r:id="rId13" display="https://podminky.urs.cz/item/CS_URS_2023_01/184102114"/>
    <hyperlink ref="F186" r:id="rId14" display="https://podminky.urs.cz/item/CS_URS_2023_01/184911422"/>
    <hyperlink ref="F193" r:id="rId15" display="https://podminky.urs.cz/item/CS_URS_2023_01/185802114"/>
    <hyperlink ref="F200" r:id="rId16" display="https://podminky.urs.cz/item/CS_URS_2023_01/185804312"/>
    <hyperlink ref="F204" r:id="rId17" display="https://podminky.urs.cz/item/CS_URS_2023_01/185851121"/>
    <hyperlink ref="F209" r:id="rId18" display="https://podminky.urs.cz/item/CS_URS_2023_01/338950145"/>
    <hyperlink ref="F215" r:id="rId19" display="https://podminky.urs.cz/item/CS_URS_2023_01/465511127"/>
    <hyperlink ref="F221" r:id="rId20" display="https://podminky.urs.cz/item/CS_URS_2023_01/997013873"/>
    <hyperlink ref="F227" r:id="rId21" display="https://podminky.urs.cz/item/CS_URS_2023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4.16016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103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26.25" customHeight="1">
      <c r="B7" s="19"/>
      <c r="E7" s="157" t="str">
        <f>'Rekapitulace stavby'!K6</f>
        <v>Haná, Vyškov, km 31,305 - 31,975, oprava koryta a stupně Křečkovice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334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30. 5. 2023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31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ROUND((SUM(BE130:BE301)),  2)</f>
        <v>0</v>
      </c>
      <c r="G33" s="39"/>
      <c r="H33" s="39"/>
      <c r="I33" s="171">
        <v>0.20999999999999999</v>
      </c>
      <c r="J33" s="170">
        <f>ROUND(((SUM(BE130:BE301))*I33),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ROUND((SUM(BF130:BF301)),  2)</f>
        <v>0</v>
      </c>
      <c r="G34" s="39"/>
      <c r="H34" s="39"/>
      <c r="I34" s="171">
        <v>0.14999999999999999</v>
      </c>
      <c r="J34" s="170">
        <f>ROUND(((SUM(BF130:BF301))*I34),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ROUND((SUM(BG130:BG301)),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ROUND((SUM(BH130:BH301)),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ROUND((SUM(BI130:BI301)),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90" t="str">
        <f>E7</f>
        <v>Haná, Vyškov, km 31,305 - 31,975, oprava koryta a stupně Křečkovice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3062-19-2 - SO-02 - Oprava stupně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30. 5. 2023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Povodí Moravy, s.p.</v>
      </c>
      <c r="G91" s="41"/>
      <c r="H91" s="41"/>
      <c r="I91" s="31" t="s">
        <v>30</v>
      </c>
      <c r="J91" s="35" t="str">
        <f>E21</f>
        <v>AGROPROJEKT PSO,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PSO,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107</v>
      </c>
      <c r="D94" s="150"/>
      <c r="E94" s="150"/>
      <c r="F94" s="150"/>
      <c r="G94" s="150"/>
      <c r="H94" s="150"/>
      <c r="I94" s="150"/>
      <c r="J94" s="192" t="s">
        <v>108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110</v>
      </c>
    </row>
    <row r="97" hidden="1" s="9" customFormat="1" ht="24.96" customHeight="1">
      <c r="A97" s="9"/>
      <c r="B97" s="194"/>
      <c r="C97" s="195"/>
      <c r="D97" s="196" t="s">
        <v>335</v>
      </c>
      <c r="E97" s="197"/>
      <c r="F97" s="197"/>
      <c r="G97" s="197"/>
      <c r="H97" s="197"/>
      <c r="I97" s="197"/>
      <c r="J97" s="198">
        <f>J131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4"/>
      <c r="C98" s="195"/>
      <c r="D98" s="196" t="s">
        <v>336</v>
      </c>
      <c r="E98" s="197"/>
      <c r="F98" s="197"/>
      <c r="G98" s="197"/>
      <c r="H98" s="197"/>
      <c r="I98" s="197"/>
      <c r="J98" s="198">
        <f>J152</f>
        <v>0</v>
      </c>
      <c r="K98" s="195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94"/>
      <c r="C99" s="195"/>
      <c r="D99" s="196" t="s">
        <v>337</v>
      </c>
      <c r="E99" s="197"/>
      <c r="F99" s="197"/>
      <c r="G99" s="197"/>
      <c r="H99" s="197"/>
      <c r="I99" s="197"/>
      <c r="J99" s="198">
        <f>J157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94"/>
      <c r="C100" s="195"/>
      <c r="D100" s="196" t="s">
        <v>111</v>
      </c>
      <c r="E100" s="197"/>
      <c r="F100" s="197"/>
      <c r="G100" s="197"/>
      <c r="H100" s="197"/>
      <c r="I100" s="197"/>
      <c r="J100" s="198">
        <f>J162</f>
        <v>0</v>
      </c>
      <c r="K100" s="195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200"/>
      <c r="C101" s="201"/>
      <c r="D101" s="202" t="s">
        <v>112</v>
      </c>
      <c r="E101" s="203"/>
      <c r="F101" s="203"/>
      <c r="G101" s="203"/>
      <c r="H101" s="203"/>
      <c r="I101" s="203"/>
      <c r="J101" s="204">
        <f>J163</f>
        <v>0</v>
      </c>
      <c r="K101" s="201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338</v>
      </c>
      <c r="E102" s="203"/>
      <c r="F102" s="203"/>
      <c r="G102" s="203"/>
      <c r="H102" s="203"/>
      <c r="I102" s="203"/>
      <c r="J102" s="204">
        <f>J171</f>
        <v>0</v>
      </c>
      <c r="K102" s="201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200"/>
      <c r="C103" s="201"/>
      <c r="D103" s="202" t="s">
        <v>339</v>
      </c>
      <c r="E103" s="203"/>
      <c r="F103" s="203"/>
      <c r="G103" s="203"/>
      <c r="H103" s="203"/>
      <c r="I103" s="203"/>
      <c r="J103" s="204">
        <f>J193</f>
        <v>0</v>
      </c>
      <c r="K103" s="201"/>
      <c r="L103" s="20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200"/>
      <c r="C104" s="201"/>
      <c r="D104" s="202" t="s">
        <v>340</v>
      </c>
      <c r="E104" s="203"/>
      <c r="F104" s="203"/>
      <c r="G104" s="203"/>
      <c r="H104" s="203"/>
      <c r="I104" s="203"/>
      <c r="J104" s="204">
        <f>J197</f>
        <v>0</v>
      </c>
      <c r="K104" s="201"/>
      <c r="L104" s="20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200"/>
      <c r="C105" s="201"/>
      <c r="D105" s="202" t="s">
        <v>341</v>
      </c>
      <c r="E105" s="203"/>
      <c r="F105" s="203"/>
      <c r="G105" s="203"/>
      <c r="H105" s="203"/>
      <c r="I105" s="203"/>
      <c r="J105" s="204">
        <f>J236</f>
        <v>0</v>
      </c>
      <c r="K105" s="201"/>
      <c r="L105" s="20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200"/>
      <c r="C106" s="201"/>
      <c r="D106" s="202" t="s">
        <v>115</v>
      </c>
      <c r="E106" s="203"/>
      <c r="F106" s="203"/>
      <c r="G106" s="203"/>
      <c r="H106" s="203"/>
      <c r="I106" s="203"/>
      <c r="J106" s="204">
        <f>J241</f>
        <v>0</v>
      </c>
      <c r="K106" s="201"/>
      <c r="L106" s="20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9" customFormat="1" ht="24.96" customHeight="1">
      <c r="A107" s="9"/>
      <c r="B107" s="194"/>
      <c r="C107" s="195"/>
      <c r="D107" s="196" t="s">
        <v>342</v>
      </c>
      <c r="E107" s="197"/>
      <c r="F107" s="197"/>
      <c r="G107" s="197"/>
      <c r="H107" s="197"/>
      <c r="I107" s="197"/>
      <c r="J107" s="198">
        <f>J245</f>
        <v>0</v>
      </c>
      <c r="K107" s="195"/>
      <c r="L107" s="19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10" customFormat="1" ht="19.92" customHeight="1">
      <c r="A108" s="10"/>
      <c r="B108" s="200"/>
      <c r="C108" s="201"/>
      <c r="D108" s="202" t="s">
        <v>343</v>
      </c>
      <c r="E108" s="203"/>
      <c r="F108" s="203"/>
      <c r="G108" s="203"/>
      <c r="H108" s="203"/>
      <c r="I108" s="203"/>
      <c r="J108" s="204">
        <f>J246</f>
        <v>0</v>
      </c>
      <c r="K108" s="201"/>
      <c r="L108" s="20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200"/>
      <c r="C109" s="201"/>
      <c r="D109" s="202" t="s">
        <v>344</v>
      </c>
      <c r="E109" s="203"/>
      <c r="F109" s="203"/>
      <c r="G109" s="203"/>
      <c r="H109" s="203"/>
      <c r="I109" s="203"/>
      <c r="J109" s="204">
        <f>J277</f>
        <v>0</v>
      </c>
      <c r="K109" s="201"/>
      <c r="L109" s="20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200"/>
      <c r="C110" s="201"/>
      <c r="D110" s="202" t="s">
        <v>345</v>
      </c>
      <c r="E110" s="203"/>
      <c r="F110" s="203"/>
      <c r="G110" s="203"/>
      <c r="H110" s="203"/>
      <c r="I110" s="203"/>
      <c r="J110" s="204">
        <f>J294</f>
        <v>0</v>
      </c>
      <c r="K110" s="201"/>
      <c r="L110" s="205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hidden="1"/>
    <row r="114" hidden="1"/>
    <row r="115" hidden="1"/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2" t="s">
        <v>116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1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6.25" customHeight="1">
      <c r="A120" s="39"/>
      <c r="B120" s="40"/>
      <c r="C120" s="41"/>
      <c r="D120" s="41"/>
      <c r="E120" s="190" t="str">
        <f>E7</f>
        <v>Haná, Vyškov, km 31,305 - 31,975, oprava koryta a stupně Křečkovice</v>
      </c>
      <c r="F120" s="31"/>
      <c r="G120" s="31"/>
      <c r="H120" s="3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1" t="s">
        <v>104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3062-19-2 - SO-02 - Oprava stupně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1" t="s">
        <v>20</v>
      </c>
      <c r="D124" s="41"/>
      <c r="E124" s="41"/>
      <c r="F124" s="26" t="str">
        <f>F12</f>
        <v xml:space="preserve"> </v>
      </c>
      <c r="G124" s="41"/>
      <c r="H124" s="41"/>
      <c r="I124" s="31" t="s">
        <v>22</v>
      </c>
      <c r="J124" s="80" t="str">
        <f>IF(J12="","",J12)</f>
        <v>30. 5. 2023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1" t="s">
        <v>24</v>
      </c>
      <c r="D126" s="41"/>
      <c r="E126" s="41"/>
      <c r="F126" s="26" t="str">
        <f>E15</f>
        <v>Povodí Moravy, s.p.</v>
      </c>
      <c r="G126" s="41"/>
      <c r="H126" s="41"/>
      <c r="I126" s="31" t="s">
        <v>30</v>
      </c>
      <c r="J126" s="35" t="str">
        <f>E21</f>
        <v>AGROPROJEKT PSO,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1" t="s">
        <v>28</v>
      </c>
      <c r="D127" s="41"/>
      <c r="E127" s="41"/>
      <c r="F127" s="26" t="str">
        <f>IF(E18="","",E18)</f>
        <v>Vyplň údaj</v>
      </c>
      <c r="G127" s="41"/>
      <c r="H127" s="41"/>
      <c r="I127" s="31" t="s">
        <v>33</v>
      </c>
      <c r="J127" s="35" t="str">
        <f>E24</f>
        <v>AGROPROJEKT PSO,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6"/>
      <c r="B129" s="207"/>
      <c r="C129" s="208" t="s">
        <v>117</v>
      </c>
      <c r="D129" s="209" t="s">
        <v>62</v>
      </c>
      <c r="E129" s="209" t="s">
        <v>58</v>
      </c>
      <c r="F129" s="209" t="s">
        <v>59</v>
      </c>
      <c r="G129" s="209" t="s">
        <v>118</v>
      </c>
      <c r="H129" s="209" t="s">
        <v>119</v>
      </c>
      <c r="I129" s="209" t="s">
        <v>120</v>
      </c>
      <c r="J129" s="209" t="s">
        <v>108</v>
      </c>
      <c r="K129" s="210" t="s">
        <v>121</v>
      </c>
      <c r="L129" s="211"/>
      <c r="M129" s="101" t="s">
        <v>1</v>
      </c>
      <c r="N129" s="102" t="s">
        <v>41</v>
      </c>
      <c r="O129" s="102" t="s">
        <v>122</v>
      </c>
      <c r="P129" s="102" t="s">
        <v>123</v>
      </c>
      <c r="Q129" s="102" t="s">
        <v>124</v>
      </c>
      <c r="R129" s="102" t="s">
        <v>125</v>
      </c>
      <c r="S129" s="102" t="s">
        <v>126</v>
      </c>
      <c r="T129" s="102" t="s">
        <v>127</v>
      </c>
      <c r="U129" s="103" t="s">
        <v>128</v>
      </c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</row>
    <row r="130" s="2" customFormat="1" ht="22.8" customHeight="1">
      <c r="A130" s="39"/>
      <c r="B130" s="40"/>
      <c r="C130" s="108" t="s">
        <v>129</v>
      </c>
      <c r="D130" s="41"/>
      <c r="E130" s="41"/>
      <c r="F130" s="41"/>
      <c r="G130" s="41"/>
      <c r="H130" s="41"/>
      <c r="I130" s="41"/>
      <c r="J130" s="212">
        <f>BK130</f>
        <v>0</v>
      </c>
      <c r="K130" s="41"/>
      <c r="L130" s="42"/>
      <c r="M130" s="104"/>
      <c r="N130" s="213"/>
      <c r="O130" s="105"/>
      <c r="P130" s="214">
        <f>P131+P152+P157+P162+P245</f>
        <v>0</v>
      </c>
      <c r="Q130" s="105"/>
      <c r="R130" s="214">
        <f>R131+R152+R157+R162+R245</f>
        <v>2184.0186701540256</v>
      </c>
      <c r="S130" s="105"/>
      <c r="T130" s="214">
        <f>T131+T152+T157+T162+T245</f>
        <v>13.747</v>
      </c>
      <c r="U130" s="106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6" t="s">
        <v>76</v>
      </c>
      <c r="AU130" s="16" t="s">
        <v>110</v>
      </c>
      <c r="BK130" s="215">
        <f>BK131+BK152+BK157+BK162+BK245</f>
        <v>0</v>
      </c>
    </row>
    <row r="131" s="12" customFormat="1" ht="25.92" customHeight="1">
      <c r="A131" s="12"/>
      <c r="B131" s="216"/>
      <c r="C131" s="217"/>
      <c r="D131" s="218" t="s">
        <v>76</v>
      </c>
      <c r="E131" s="219" t="s">
        <v>346</v>
      </c>
      <c r="F131" s="219" t="s">
        <v>347</v>
      </c>
      <c r="G131" s="217"/>
      <c r="H131" s="217"/>
      <c r="I131" s="220"/>
      <c r="J131" s="221">
        <f>BK131</f>
        <v>0</v>
      </c>
      <c r="K131" s="217"/>
      <c r="L131" s="222"/>
      <c r="M131" s="223"/>
      <c r="N131" s="224"/>
      <c r="O131" s="224"/>
      <c r="P131" s="225">
        <f>SUM(P132:P151)</f>
        <v>0</v>
      </c>
      <c r="Q131" s="224"/>
      <c r="R131" s="225">
        <f>SUM(R132:R151)</f>
        <v>0.98708583300569996</v>
      </c>
      <c r="S131" s="224"/>
      <c r="T131" s="225">
        <f>SUM(T132:T151)</f>
        <v>0</v>
      </c>
      <c r="U131" s="226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7" t="s">
        <v>85</v>
      </c>
      <c r="AT131" s="228" t="s">
        <v>76</v>
      </c>
      <c r="AU131" s="228" t="s">
        <v>77</v>
      </c>
      <c r="AY131" s="227" t="s">
        <v>132</v>
      </c>
      <c r="BK131" s="229">
        <f>SUM(BK132:BK151)</f>
        <v>0</v>
      </c>
    </row>
    <row r="132" s="2" customFormat="1" ht="16.5" customHeight="1">
      <c r="A132" s="39"/>
      <c r="B132" s="40"/>
      <c r="C132" s="232" t="s">
        <v>85</v>
      </c>
      <c r="D132" s="232" t="s">
        <v>134</v>
      </c>
      <c r="E132" s="233" t="s">
        <v>209</v>
      </c>
      <c r="F132" s="234" t="s">
        <v>348</v>
      </c>
      <c r="G132" s="235" t="s">
        <v>349</v>
      </c>
      <c r="H132" s="236">
        <v>60</v>
      </c>
      <c r="I132" s="237"/>
      <c r="J132" s="238">
        <f>ROUND(I132*H132,2)</f>
        <v>0</v>
      </c>
      <c r="K132" s="234" t="s">
        <v>1</v>
      </c>
      <c r="L132" s="42"/>
      <c r="M132" s="239" t="s">
        <v>1</v>
      </c>
      <c r="N132" s="240" t="s">
        <v>42</v>
      </c>
      <c r="O132" s="92"/>
      <c r="P132" s="241">
        <f>O132*H132</f>
        <v>0</v>
      </c>
      <c r="Q132" s="241">
        <v>0.0028900000000000002</v>
      </c>
      <c r="R132" s="241">
        <f>Q132*H132</f>
        <v>0.1734</v>
      </c>
      <c r="S132" s="241">
        <v>0</v>
      </c>
      <c r="T132" s="241">
        <f>S132*H132</f>
        <v>0</v>
      </c>
      <c r="U132" s="242" t="s">
        <v>1</v>
      </c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3" t="s">
        <v>139</v>
      </c>
      <c r="AT132" s="243" t="s">
        <v>134</v>
      </c>
      <c r="AU132" s="243" t="s">
        <v>85</v>
      </c>
      <c r="AY132" s="16" t="s">
        <v>132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6" t="s">
        <v>85</v>
      </c>
      <c r="BK132" s="144">
        <f>ROUND(I132*H132,2)</f>
        <v>0</v>
      </c>
      <c r="BL132" s="16" t="s">
        <v>139</v>
      </c>
      <c r="BM132" s="243" t="s">
        <v>350</v>
      </c>
    </row>
    <row r="133" s="2" customFormat="1">
      <c r="A133" s="39"/>
      <c r="B133" s="40"/>
      <c r="C133" s="41"/>
      <c r="D133" s="244" t="s">
        <v>141</v>
      </c>
      <c r="E133" s="41"/>
      <c r="F133" s="245" t="s">
        <v>351</v>
      </c>
      <c r="G133" s="41"/>
      <c r="H133" s="41"/>
      <c r="I133" s="246"/>
      <c r="J133" s="41"/>
      <c r="K133" s="41"/>
      <c r="L133" s="42"/>
      <c r="M133" s="247"/>
      <c r="N133" s="248"/>
      <c r="O133" s="92"/>
      <c r="P133" s="92"/>
      <c r="Q133" s="92"/>
      <c r="R133" s="92"/>
      <c r="S133" s="92"/>
      <c r="T133" s="92"/>
      <c r="U133" s="93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6" t="s">
        <v>141</v>
      </c>
      <c r="AU133" s="16" t="s">
        <v>85</v>
      </c>
    </row>
    <row r="134" s="2" customFormat="1" ht="21.75" customHeight="1">
      <c r="A134" s="39"/>
      <c r="B134" s="40"/>
      <c r="C134" s="232" t="s">
        <v>87</v>
      </c>
      <c r="D134" s="232" t="s">
        <v>134</v>
      </c>
      <c r="E134" s="233" t="s">
        <v>352</v>
      </c>
      <c r="F134" s="234" t="s">
        <v>353</v>
      </c>
      <c r="G134" s="235" t="s">
        <v>275</v>
      </c>
      <c r="H134" s="236">
        <v>0.185</v>
      </c>
      <c r="I134" s="237"/>
      <c r="J134" s="238">
        <f>ROUND(I134*H134,2)</f>
        <v>0</v>
      </c>
      <c r="K134" s="234" t="s">
        <v>138</v>
      </c>
      <c r="L134" s="42"/>
      <c r="M134" s="239" t="s">
        <v>1</v>
      </c>
      <c r="N134" s="240" t="s">
        <v>42</v>
      </c>
      <c r="O134" s="92"/>
      <c r="P134" s="241">
        <f>O134*H134</f>
        <v>0</v>
      </c>
      <c r="Q134" s="241">
        <v>1.0606207999999999</v>
      </c>
      <c r="R134" s="241">
        <f>Q134*H134</f>
        <v>0.19621484799999997</v>
      </c>
      <c r="S134" s="241">
        <v>0</v>
      </c>
      <c r="T134" s="241">
        <f>S134*H134</f>
        <v>0</v>
      </c>
      <c r="U134" s="242" t="s">
        <v>1</v>
      </c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3" t="s">
        <v>139</v>
      </c>
      <c r="AT134" s="243" t="s">
        <v>134</v>
      </c>
      <c r="AU134" s="243" t="s">
        <v>85</v>
      </c>
      <c r="AY134" s="16" t="s">
        <v>132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6" t="s">
        <v>85</v>
      </c>
      <c r="BK134" s="144">
        <f>ROUND(I134*H134,2)</f>
        <v>0</v>
      </c>
      <c r="BL134" s="16" t="s">
        <v>139</v>
      </c>
      <c r="BM134" s="243" t="s">
        <v>354</v>
      </c>
    </row>
    <row r="135" s="2" customFormat="1">
      <c r="A135" s="39"/>
      <c r="B135" s="40"/>
      <c r="C135" s="41"/>
      <c r="D135" s="244" t="s">
        <v>141</v>
      </c>
      <c r="E135" s="41"/>
      <c r="F135" s="245" t="s">
        <v>355</v>
      </c>
      <c r="G135" s="41"/>
      <c r="H135" s="41"/>
      <c r="I135" s="246"/>
      <c r="J135" s="41"/>
      <c r="K135" s="41"/>
      <c r="L135" s="42"/>
      <c r="M135" s="247"/>
      <c r="N135" s="248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141</v>
      </c>
      <c r="AU135" s="16" t="s">
        <v>85</v>
      </c>
    </row>
    <row r="136" s="2" customFormat="1">
      <c r="A136" s="39"/>
      <c r="B136" s="40"/>
      <c r="C136" s="41"/>
      <c r="D136" s="249" t="s">
        <v>143</v>
      </c>
      <c r="E136" s="41"/>
      <c r="F136" s="250" t="s">
        <v>356</v>
      </c>
      <c r="G136" s="41"/>
      <c r="H136" s="41"/>
      <c r="I136" s="246"/>
      <c r="J136" s="41"/>
      <c r="K136" s="41"/>
      <c r="L136" s="42"/>
      <c r="M136" s="247"/>
      <c r="N136" s="248"/>
      <c r="O136" s="92"/>
      <c r="P136" s="92"/>
      <c r="Q136" s="92"/>
      <c r="R136" s="92"/>
      <c r="S136" s="92"/>
      <c r="T136" s="92"/>
      <c r="U136" s="93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6" t="s">
        <v>143</v>
      </c>
      <c r="AU136" s="16" t="s">
        <v>85</v>
      </c>
    </row>
    <row r="137" s="13" customFormat="1">
      <c r="A137" s="13"/>
      <c r="B137" s="251"/>
      <c r="C137" s="252"/>
      <c r="D137" s="244" t="s">
        <v>156</v>
      </c>
      <c r="E137" s="253" t="s">
        <v>1</v>
      </c>
      <c r="F137" s="254" t="s">
        <v>357</v>
      </c>
      <c r="G137" s="252"/>
      <c r="H137" s="255">
        <v>0.025999999999999999</v>
      </c>
      <c r="I137" s="256"/>
      <c r="J137" s="252"/>
      <c r="K137" s="252"/>
      <c r="L137" s="257"/>
      <c r="M137" s="258"/>
      <c r="N137" s="259"/>
      <c r="O137" s="259"/>
      <c r="P137" s="259"/>
      <c r="Q137" s="259"/>
      <c r="R137" s="259"/>
      <c r="S137" s="259"/>
      <c r="T137" s="259"/>
      <c r="U137" s="260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156</v>
      </c>
      <c r="AU137" s="261" t="s">
        <v>85</v>
      </c>
      <c r="AV137" s="13" t="s">
        <v>87</v>
      </c>
      <c r="AW137" s="13" t="s">
        <v>32</v>
      </c>
      <c r="AX137" s="13" t="s">
        <v>77</v>
      </c>
      <c r="AY137" s="261" t="s">
        <v>132</v>
      </c>
    </row>
    <row r="138" s="13" customFormat="1">
      <c r="A138" s="13"/>
      <c r="B138" s="251"/>
      <c r="C138" s="252"/>
      <c r="D138" s="244" t="s">
        <v>156</v>
      </c>
      <c r="E138" s="253" t="s">
        <v>1</v>
      </c>
      <c r="F138" s="254" t="s">
        <v>358</v>
      </c>
      <c r="G138" s="252"/>
      <c r="H138" s="255">
        <v>0.010999999999999999</v>
      </c>
      <c r="I138" s="256"/>
      <c r="J138" s="252"/>
      <c r="K138" s="252"/>
      <c r="L138" s="257"/>
      <c r="M138" s="258"/>
      <c r="N138" s="259"/>
      <c r="O138" s="259"/>
      <c r="P138" s="259"/>
      <c r="Q138" s="259"/>
      <c r="R138" s="259"/>
      <c r="S138" s="259"/>
      <c r="T138" s="259"/>
      <c r="U138" s="260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156</v>
      </c>
      <c r="AU138" s="261" t="s">
        <v>85</v>
      </c>
      <c r="AV138" s="13" t="s">
        <v>87</v>
      </c>
      <c r="AW138" s="13" t="s">
        <v>32</v>
      </c>
      <c r="AX138" s="13" t="s">
        <v>77</v>
      </c>
      <c r="AY138" s="261" t="s">
        <v>132</v>
      </c>
    </row>
    <row r="139" s="13" customFormat="1">
      <c r="A139" s="13"/>
      <c r="B139" s="251"/>
      <c r="C139" s="252"/>
      <c r="D139" s="244" t="s">
        <v>156</v>
      </c>
      <c r="E139" s="253" t="s">
        <v>1</v>
      </c>
      <c r="F139" s="254" t="s">
        <v>359</v>
      </c>
      <c r="G139" s="252"/>
      <c r="H139" s="255">
        <v>0.14799999999999999</v>
      </c>
      <c r="I139" s="256"/>
      <c r="J139" s="252"/>
      <c r="K139" s="252"/>
      <c r="L139" s="257"/>
      <c r="M139" s="258"/>
      <c r="N139" s="259"/>
      <c r="O139" s="259"/>
      <c r="P139" s="259"/>
      <c r="Q139" s="259"/>
      <c r="R139" s="259"/>
      <c r="S139" s="259"/>
      <c r="T139" s="259"/>
      <c r="U139" s="260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156</v>
      </c>
      <c r="AU139" s="261" t="s">
        <v>85</v>
      </c>
      <c r="AV139" s="13" t="s">
        <v>87</v>
      </c>
      <c r="AW139" s="13" t="s">
        <v>32</v>
      </c>
      <c r="AX139" s="13" t="s">
        <v>77</v>
      </c>
      <c r="AY139" s="261" t="s">
        <v>132</v>
      </c>
    </row>
    <row r="140" s="14" customFormat="1">
      <c r="A140" s="14"/>
      <c r="B140" s="277"/>
      <c r="C140" s="278"/>
      <c r="D140" s="244" t="s">
        <v>156</v>
      </c>
      <c r="E140" s="279" t="s">
        <v>1</v>
      </c>
      <c r="F140" s="280" t="s">
        <v>360</v>
      </c>
      <c r="G140" s="278"/>
      <c r="H140" s="281">
        <v>0.185</v>
      </c>
      <c r="I140" s="282"/>
      <c r="J140" s="278"/>
      <c r="K140" s="278"/>
      <c r="L140" s="283"/>
      <c r="M140" s="284"/>
      <c r="N140" s="285"/>
      <c r="O140" s="285"/>
      <c r="P140" s="285"/>
      <c r="Q140" s="285"/>
      <c r="R140" s="285"/>
      <c r="S140" s="285"/>
      <c r="T140" s="285"/>
      <c r="U140" s="286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7" t="s">
        <v>156</v>
      </c>
      <c r="AU140" s="287" t="s">
        <v>85</v>
      </c>
      <c r="AV140" s="14" t="s">
        <v>139</v>
      </c>
      <c r="AW140" s="14" t="s">
        <v>32</v>
      </c>
      <c r="AX140" s="14" t="s">
        <v>85</v>
      </c>
      <c r="AY140" s="287" t="s">
        <v>132</v>
      </c>
    </row>
    <row r="141" s="2" customFormat="1" ht="21.75" customHeight="1">
      <c r="A141" s="39"/>
      <c r="B141" s="40"/>
      <c r="C141" s="232" t="s">
        <v>150</v>
      </c>
      <c r="D141" s="232" t="s">
        <v>134</v>
      </c>
      <c r="E141" s="233" t="s">
        <v>361</v>
      </c>
      <c r="F141" s="234" t="s">
        <v>362</v>
      </c>
      <c r="G141" s="235" t="s">
        <v>275</v>
      </c>
      <c r="H141" s="236">
        <v>0.091999999999999998</v>
      </c>
      <c r="I141" s="237"/>
      <c r="J141" s="238">
        <f>ROUND(I141*H141,2)</f>
        <v>0</v>
      </c>
      <c r="K141" s="234" t="s">
        <v>138</v>
      </c>
      <c r="L141" s="42"/>
      <c r="M141" s="239" t="s">
        <v>1</v>
      </c>
      <c r="N141" s="240" t="s">
        <v>42</v>
      </c>
      <c r="O141" s="92"/>
      <c r="P141" s="241">
        <f>O141*H141</f>
        <v>0</v>
      </c>
      <c r="Q141" s="241">
        <v>1.0627727797</v>
      </c>
      <c r="R141" s="241">
        <f>Q141*H141</f>
        <v>0.097775095732399994</v>
      </c>
      <c r="S141" s="241">
        <v>0</v>
      </c>
      <c r="T141" s="241">
        <f>S141*H141</f>
        <v>0</v>
      </c>
      <c r="U141" s="242" t="s">
        <v>1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3" t="s">
        <v>139</v>
      </c>
      <c r="AT141" s="243" t="s">
        <v>134</v>
      </c>
      <c r="AU141" s="243" t="s">
        <v>85</v>
      </c>
      <c r="AY141" s="16" t="s">
        <v>132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85</v>
      </c>
      <c r="BK141" s="144">
        <f>ROUND(I141*H141,2)</f>
        <v>0</v>
      </c>
      <c r="BL141" s="16" t="s">
        <v>139</v>
      </c>
      <c r="BM141" s="243" t="s">
        <v>363</v>
      </c>
    </row>
    <row r="142" s="2" customFormat="1">
      <c r="A142" s="39"/>
      <c r="B142" s="40"/>
      <c r="C142" s="41"/>
      <c r="D142" s="244" t="s">
        <v>141</v>
      </c>
      <c r="E142" s="41"/>
      <c r="F142" s="245" t="s">
        <v>364</v>
      </c>
      <c r="G142" s="41"/>
      <c r="H142" s="41"/>
      <c r="I142" s="246"/>
      <c r="J142" s="41"/>
      <c r="K142" s="41"/>
      <c r="L142" s="42"/>
      <c r="M142" s="247"/>
      <c r="N142" s="248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141</v>
      </c>
      <c r="AU142" s="16" t="s">
        <v>85</v>
      </c>
    </row>
    <row r="143" s="2" customFormat="1">
      <c r="A143" s="39"/>
      <c r="B143" s="40"/>
      <c r="C143" s="41"/>
      <c r="D143" s="249" t="s">
        <v>143</v>
      </c>
      <c r="E143" s="41"/>
      <c r="F143" s="250" t="s">
        <v>365</v>
      </c>
      <c r="G143" s="41"/>
      <c r="H143" s="41"/>
      <c r="I143" s="246"/>
      <c r="J143" s="41"/>
      <c r="K143" s="41"/>
      <c r="L143" s="42"/>
      <c r="M143" s="247"/>
      <c r="N143" s="248"/>
      <c r="O143" s="92"/>
      <c r="P143" s="92"/>
      <c r="Q143" s="92"/>
      <c r="R143" s="92"/>
      <c r="S143" s="92"/>
      <c r="T143" s="92"/>
      <c r="U143" s="93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143</v>
      </c>
      <c r="AU143" s="16" t="s">
        <v>85</v>
      </c>
    </row>
    <row r="144" s="13" customFormat="1">
      <c r="A144" s="13"/>
      <c r="B144" s="251"/>
      <c r="C144" s="252"/>
      <c r="D144" s="244" t="s">
        <v>156</v>
      </c>
      <c r="E144" s="253" t="s">
        <v>1</v>
      </c>
      <c r="F144" s="254" t="s">
        <v>366</v>
      </c>
      <c r="G144" s="252"/>
      <c r="H144" s="255">
        <v>0.091999999999999998</v>
      </c>
      <c r="I144" s="256"/>
      <c r="J144" s="252"/>
      <c r="K144" s="252"/>
      <c r="L144" s="257"/>
      <c r="M144" s="258"/>
      <c r="N144" s="259"/>
      <c r="O144" s="259"/>
      <c r="P144" s="259"/>
      <c r="Q144" s="259"/>
      <c r="R144" s="259"/>
      <c r="S144" s="259"/>
      <c r="T144" s="259"/>
      <c r="U144" s="260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156</v>
      </c>
      <c r="AU144" s="261" t="s">
        <v>85</v>
      </c>
      <c r="AV144" s="13" t="s">
        <v>87</v>
      </c>
      <c r="AW144" s="13" t="s">
        <v>32</v>
      </c>
      <c r="AX144" s="13" t="s">
        <v>85</v>
      </c>
      <c r="AY144" s="261" t="s">
        <v>132</v>
      </c>
    </row>
    <row r="145" s="2" customFormat="1" ht="16.5" customHeight="1">
      <c r="A145" s="39"/>
      <c r="B145" s="40"/>
      <c r="C145" s="232" t="s">
        <v>139</v>
      </c>
      <c r="D145" s="232" t="s">
        <v>134</v>
      </c>
      <c r="E145" s="233" t="s">
        <v>367</v>
      </c>
      <c r="F145" s="234" t="s">
        <v>368</v>
      </c>
      <c r="G145" s="235" t="s">
        <v>275</v>
      </c>
      <c r="H145" s="236">
        <v>0.48899999999999999</v>
      </c>
      <c r="I145" s="237"/>
      <c r="J145" s="238">
        <f>ROUND(I145*H145,2)</f>
        <v>0</v>
      </c>
      <c r="K145" s="234" t="s">
        <v>138</v>
      </c>
      <c r="L145" s="42"/>
      <c r="M145" s="239" t="s">
        <v>1</v>
      </c>
      <c r="N145" s="240" t="s">
        <v>42</v>
      </c>
      <c r="O145" s="92"/>
      <c r="P145" s="241">
        <f>O145*H145</f>
        <v>0</v>
      </c>
      <c r="Q145" s="241">
        <v>1.0627727797</v>
      </c>
      <c r="R145" s="241">
        <f>Q145*H145</f>
        <v>0.51969588927330002</v>
      </c>
      <c r="S145" s="241">
        <v>0</v>
      </c>
      <c r="T145" s="241">
        <f>S145*H145</f>
        <v>0</v>
      </c>
      <c r="U145" s="242" t="s">
        <v>1</v>
      </c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3" t="s">
        <v>139</v>
      </c>
      <c r="AT145" s="243" t="s">
        <v>134</v>
      </c>
      <c r="AU145" s="243" t="s">
        <v>85</v>
      </c>
      <c r="AY145" s="16" t="s">
        <v>132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6" t="s">
        <v>85</v>
      </c>
      <c r="BK145" s="144">
        <f>ROUND(I145*H145,2)</f>
        <v>0</v>
      </c>
      <c r="BL145" s="16" t="s">
        <v>139</v>
      </c>
      <c r="BM145" s="243" t="s">
        <v>369</v>
      </c>
    </row>
    <row r="146" s="2" customFormat="1">
      <c r="A146" s="39"/>
      <c r="B146" s="40"/>
      <c r="C146" s="41"/>
      <c r="D146" s="244" t="s">
        <v>141</v>
      </c>
      <c r="E146" s="41"/>
      <c r="F146" s="245" t="s">
        <v>370</v>
      </c>
      <c r="G146" s="41"/>
      <c r="H146" s="41"/>
      <c r="I146" s="246"/>
      <c r="J146" s="41"/>
      <c r="K146" s="41"/>
      <c r="L146" s="42"/>
      <c r="M146" s="247"/>
      <c r="N146" s="248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141</v>
      </c>
      <c r="AU146" s="16" t="s">
        <v>85</v>
      </c>
    </row>
    <row r="147" s="2" customFormat="1">
      <c r="A147" s="39"/>
      <c r="B147" s="40"/>
      <c r="C147" s="41"/>
      <c r="D147" s="249" t="s">
        <v>143</v>
      </c>
      <c r="E147" s="41"/>
      <c r="F147" s="250" t="s">
        <v>371</v>
      </c>
      <c r="G147" s="41"/>
      <c r="H147" s="41"/>
      <c r="I147" s="246"/>
      <c r="J147" s="41"/>
      <c r="K147" s="41"/>
      <c r="L147" s="42"/>
      <c r="M147" s="247"/>
      <c r="N147" s="248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143</v>
      </c>
      <c r="AU147" s="16" t="s">
        <v>85</v>
      </c>
    </row>
    <row r="148" s="13" customFormat="1">
      <c r="A148" s="13"/>
      <c r="B148" s="251"/>
      <c r="C148" s="252"/>
      <c r="D148" s="244" t="s">
        <v>156</v>
      </c>
      <c r="E148" s="253" t="s">
        <v>1</v>
      </c>
      <c r="F148" s="254" t="s">
        <v>372</v>
      </c>
      <c r="G148" s="252"/>
      <c r="H148" s="255">
        <v>0.40799999999999997</v>
      </c>
      <c r="I148" s="256"/>
      <c r="J148" s="252"/>
      <c r="K148" s="252"/>
      <c r="L148" s="257"/>
      <c r="M148" s="258"/>
      <c r="N148" s="259"/>
      <c r="O148" s="259"/>
      <c r="P148" s="259"/>
      <c r="Q148" s="259"/>
      <c r="R148" s="259"/>
      <c r="S148" s="259"/>
      <c r="T148" s="259"/>
      <c r="U148" s="260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156</v>
      </c>
      <c r="AU148" s="261" t="s">
        <v>85</v>
      </c>
      <c r="AV148" s="13" t="s">
        <v>87</v>
      </c>
      <c r="AW148" s="13" t="s">
        <v>32</v>
      </c>
      <c r="AX148" s="13" t="s">
        <v>77</v>
      </c>
      <c r="AY148" s="261" t="s">
        <v>132</v>
      </c>
    </row>
    <row r="149" s="13" customFormat="1">
      <c r="A149" s="13"/>
      <c r="B149" s="251"/>
      <c r="C149" s="252"/>
      <c r="D149" s="244" t="s">
        <v>156</v>
      </c>
      <c r="E149" s="253" t="s">
        <v>1</v>
      </c>
      <c r="F149" s="254" t="s">
        <v>373</v>
      </c>
      <c r="G149" s="252"/>
      <c r="H149" s="255">
        <v>0.078</v>
      </c>
      <c r="I149" s="256"/>
      <c r="J149" s="252"/>
      <c r="K149" s="252"/>
      <c r="L149" s="257"/>
      <c r="M149" s="258"/>
      <c r="N149" s="259"/>
      <c r="O149" s="259"/>
      <c r="P149" s="259"/>
      <c r="Q149" s="259"/>
      <c r="R149" s="259"/>
      <c r="S149" s="259"/>
      <c r="T149" s="259"/>
      <c r="U149" s="260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156</v>
      </c>
      <c r="AU149" s="261" t="s">
        <v>85</v>
      </c>
      <c r="AV149" s="13" t="s">
        <v>87</v>
      </c>
      <c r="AW149" s="13" t="s">
        <v>32</v>
      </c>
      <c r="AX149" s="13" t="s">
        <v>77</v>
      </c>
      <c r="AY149" s="261" t="s">
        <v>132</v>
      </c>
    </row>
    <row r="150" s="13" customFormat="1">
      <c r="A150" s="13"/>
      <c r="B150" s="251"/>
      <c r="C150" s="252"/>
      <c r="D150" s="244" t="s">
        <v>156</v>
      </c>
      <c r="E150" s="253" t="s">
        <v>1</v>
      </c>
      <c r="F150" s="254" t="s">
        <v>374</v>
      </c>
      <c r="G150" s="252"/>
      <c r="H150" s="255">
        <v>0.0030000000000000001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59"/>
      <c r="U150" s="260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156</v>
      </c>
      <c r="AU150" s="261" t="s">
        <v>85</v>
      </c>
      <c r="AV150" s="13" t="s">
        <v>87</v>
      </c>
      <c r="AW150" s="13" t="s">
        <v>32</v>
      </c>
      <c r="AX150" s="13" t="s">
        <v>77</v>
      </c>
      <c r="AY150" s="261" t="s">
        <v>132</v>
      </c>
    </row>
    <row r="151" s="14" customFormat="1">
      <c r="A151" s="14"/>
      <c r="B151" s="277"/>
      <c r="C151" s="278"/>
      <c r="D151" s="244" t="s">
        <v>156</v>
      </c>
      <c r="E151" s="279" t="s">
        <v>1</v>
      </c>
      <c r="F151" s="280" t="s">
        <v>360</v>
      </c>
      <c r="G151" s="278"/>
      <c r="H151" s="281">
        <v>0.48899999999999999</v>
      </c>
      <c r="I151" s="282"/>
      <c r="J151" s="278"/>
      <c r="K151" s="278"/>
      <c r="L151" s="283"/>
      <c r="M151" s="284"/>
      <c r="N151" s="285"/>
      <c r="O151" s="285"/>
      <c r="P151" s="285"/>
      <c r="Q151" s="285"/>
      <c r="R151" s="285"/>
      <c r="S151" s="285"/>
      <c r="T151" s="285"/>
      <c r="U151" s="286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7" t="s">
        <v>156</v>
      </c>
      <c r="AU151" s="287" t="s">
        <v>85</v>
      </c>
      <c r="AV151" s="14" t="s">
        <v>139</v>
      </c>
      <c r="AW151" s="14" t="s">
        <v>32</v>
      </c>
      <c r="AX151" s="14" t="s">
        <v>85</v>
      </c>
      <c r="AY151" s="287" t="s">
        <v>132</v>
      </c>
    </row>
    <row r="152" s="12" customFormat="1" ht="25.92" customHeight="1">
      <c r="A152" s="12"/>
      <c r="B152" s="216"/>
      <c r="C152" s="217"/>
      <c r="D152" s="218" t="s">
        <v>76</v>
      </c>
      <c r="E152" s="219" t="s">
        <v>375</v>
      </c>
      <c r="F152" s="219" t="s">
        <v>376</v>
      </c>
      <c r="G152" s="217"/>
      <c r="H152" s="217"/>
      <c r="I152" s="220"/>
      <c r="J152" s="221">
        <f>BK152</f>
        <v>0</v>
      </c>
      <c r="K152" s="217"/>
      <c r="L152" s="222"/>
      <c r="M152" s="223"/>
      <c r="N152" s="224"/>
      <c r="O152" s="224"/>
      <c r="P152" s="225">
        <f>SUM(P153:P156)</f>
        <v>0</v>
      </c>
      <c r="Q152" s="224"/>
      <c r="R152" s="225">
        <f>SUM(R153:R156)</f>
        <v>0</v>
      </c>
      <c r="S152" s="224"/>
      <c r="T152" s="225">
        <f>SUM(T153:T156)</f>
        <v>13.387000000000001</v>
      </c>
      <c r="U152" s="226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7" t="s">
        <v>85</v>
      </c>
      <c r="AT152" s="228" t="s">
        <v>76</v>
      </c>
      <c r="AU152" s="228" t="s">
        <v>77</v>
      </c>
      <c r="AY152" s="227" t="s">
        <v>132</v>
      </c>
      <c r="BK152" s="229">
        <f>SUM(BK153:BK156)</f>
        <v>0</v>
      </c>
    </row>
    <row r="153" s="2" customFormat="1" ht="24.15" customHeight="1">
      <c r="A153" s="39"/>
      <c r="B153" s="40"/>
      <c r="C153" s="232" t="s">
        <v>164</v>
      </c>
      <c r="D153" s="232" t="s">
        <v>134</v>
      </c>
      <c r="E153" s="233" t="s">
        <v>377</v>
      </c>
      <c r="F153" s="234" t="s">
        <v>378</v>
      </c>
      <c r="G153" s="235" t="s">
        <v>199</v>
      </c>
      <c r="H153" s="236">
        <v>121.7</v>
      </c>
      <c r="I153" s="237"/>
      <c r="J153" s="238">
        <f>ROUND(I153*H153,2)</f>
        <v>0</v>
      </c>
      <c r="K153" s="234" t="s">
        <v>138</v>
      </c>
      <c r="L153" s="42"/>
      <c r="M153" s="239" t="s">
        <v>1</v>
      </c>
      <c r="N153" s="240" t="s">
        <v>42</v>
      </c>
      <c r="O153" s="92"/>
      <c r="P153" s="241">
        <f>O153*H153</f>
        <v>0</v>
      </c>
      <c r="Q153" s="241">
        <v>0</v>
      </c>
      <c r="R153" s="241">
        <f>Q153*H153</f>
        <v>0</v>
      </c>
      <c r="S153" s="241">
        <v>0.11</v>
      </c>
      <c r="T153" s="241">
        <f>S153*H153</f>
        <v>13.387000000000001</v>
      </c>
      <c r="U153" s="242" t="s">
        <v>1</v>
      </c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3" t="s">
        <v>139</v>
      </c>
      <c r="AT153" s="243" t="s">
        <v>134</v>
      </c>
      <c r="AU153" s="243" t="s">
        <v>85</v>
      </c>
      <c r="AY153" s="16" t="s">
        <v>132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6" t="s">
        <v>85</v>
      </c>
      <c r="BK153" s="144">
        <f>ROUND(I153*H153,2)</f>
        <v>0</v>
      </c>
      <c r="BL153" s="16" t="s">
        <v>139</v>
      </c>
      <c r="BM153" s="243" t="s">
        <v>379</v>
      </c>
    </row>
    <row r="154" s="2" customFormat="1">
      <c r="A154" s="39"/>
      <c r="B154" s="40"/>
      <c r="C154" s="41"/>
      <c r="D154" s="244" t="s">
        <v>141</v>
      </c>
      <c r="E154" s="41"/>
      <c r="F154" s="245" t="s">
        <v>380</v>
      </c>
      <c r="G154" s="41"/>
      <c r="H154" s="41"/>
      <c r="I154" s="246"/>
      <c r="J154" s="41"/>
      <c r="K154" s="41"/>
      <c r="L154" s="42"/>
      <c r="M154" s="247"/>
      <c r="N154" s="248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6" t="s">
        <v>141</v>
      </c>
      <c r="AU154" s="16" t="s">
        <v>85</v>
      </c>
    </row>
    <row r="155" s="2" customFormat="1">
      <c r="A155" s="39"/>
      <c r="B155" s="40"/>
      <c r="C155" s="41"/>
      <c r="D155" s="249" t="s">
        <v>143</v>
      </c>
      <c r="E155" s="41"/>
      <c r="F155" s="250" t="s">
        <v>381</v>
      </c>
      <c r="G155" s="41"/>
      <c r="H155" s="41"/>
      <c r="I155" s="246"/>
      <c r="J155" s="41"/>
      <c r="K155" s="41"/>
      <c r="L155" s="42"/>
      <c r="M155" s="247"/>
      <c r="N155" s="248"/>
      <c r="O155" s="92"/>
      <c r="P155" s="92"/>
      <c r="Q155" s="92"/>
      <c r="R155" s="92"/>
      <c r="S155" s="92"/>
      <c r="T155" s="92"/>
      <c r="U155" s="93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6" t="s">
        <v>143</v>
      </c>
      <c r="AU155" s="16" t="s">
        <v>85</v>
      </c>
    </row>
    <row r="156" s="13" customFormat="1">
      <c r="A156" s="13"/>
      <c r="B156" s="251"/>
      <c r="C156" s="252"/>
      <c r="D156" s="244" t="s">
        <v>156</v>
      </c>
      <c r="E156" s="253" t="s">
        <v>1</v>
      </c>
      <c r="F156" s="254" t="s">
        <v>382</v>
      </c>
      <c r="G156" s="252"/>
      <c r="H156" s="255">
        <v>121.7</v>
      </c>
      <c r="I156" s="256"/>
      <c r="J156" s="252"/>
      <c r="K156" s="252"/>
      <c r="L156" s="257"/>
      <c r="M156" s="258"/>
      <c r="N156" s="259"/>
      <c r="O156" s="259"/>
      <c r="P156" s="259"/>
      <c r="Q156" s="259"/>
      <c r="R156" s="259"/>
      <c r="S156" s="259"/>
      <c r="T156" s="259"/>
      <c r="U156" s="260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156</v>
      </c>
      <c r="AU156" s="261" t="s">
        <v>85</v>
      </c>
      <c r="AV156" s="13" t="s">
        <v>87</v>
      </c>
      <c r="AW156" s="13" t="s">
        <v>32</v>
      </c>
      <c r="AX156" s="13" t="s">
        <v>85</v>
      </c>
      <c r="AY156" s="261" t="s">
        <v>132</v>
      </c>
    </row>
    <row r="157" s="12" customFormat="1" ht="25.92" customHeight="1">
      <c r="A157" s="12"/>
      <c r="B157" s="216"/>
      <c r="C157" s="217"/>
      <c r="D157" s="218" t="s">
        <v>76</v>
      </c>
      <c r="E157" s="219" t="s">
        <v>383</v>
      </c>
      <c r="F157" s="219" t="s">
        <v>384</v>
      </c>
      <c r="G157" s="217"/>
      <c r="H157" s="217"/>
      <c r="I157" s="220"/>
      <c r="J157" s="221">
        <f>BK157</f>
        <v>0</v>
      </c>
      <c r="K157" s="217"/>
      <c r="L157" s="222"/>
      <c r="M157" s="223"/>
      <c r="N157" s="224"/>
      <c r="O157" s="224"/>
      <c r="P157" s="225">
        <f>SUM(P158:P161)</f>
        <v>0</v>
      </c>
      <c r="Q157" s="224"/>
      <c r="R157" s="225">
        <f>SUM(R158:R161)</f>
        <v>0</v>
      </c>
      <c r="S157" s="224"/>
      <c r="T157" s="225">
        <f>SUM(T158:T161)</f>
        <v>0</v>
      </c>
      <c r="U157" s="226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7" t="s">
        <v>85</v>
      </c>
      <c r="AT157" s="228" t="s">
        <v>76</v>
      </c>
      <c r="AU157" s="228" t="s">
        <v>77</v>
      </c>
      <c r="AY157" s="227" t="s">
        <v>132</v>
      </c>
      <c r="BK157" s="229">
        <f>SUM(BK158:BK161)</f>
        <v>0</v>
      </c>
    </row>
    <row r="158" s="2" customFormat="1" ht="37.8" customHeight="1">
      <c r="A158" s="39"/>
      <c r="B158" s="40"/>
      <c r="C158" s="232" t="s">
        <v>169</v>
      </c>
      <c r="D158" s="232" t="s">
        <v>134</v>
      </c>
      <c r="E158" s="233" t="s">
        <v>385</v>
      </c>
      <c r="F158" s="234" t="s">
        <v>386</v>
      </c>
      <c r="G158" s="235" t="s">
        <v>275</v>
      </c>
      <c r="H158" s="236">
        <v>24.34</v>
      </c>
      <c r="I158" s="237"/>
      <c r="J158" s="238">
        <f>ROUND(I158*H158,2)</f>
        <v>0</v>
      </c>
      <c r="K158" s="234" t="s">
        <v>138</v>
      </c>
      <c r="L158" s="42"/>
      <c r="M158" s="239" t="s">
        <v>1</v>
      </c>
      <c r="N158" s="240" t="s">
        <v>42</v>
      </c>
      <c r="O158" s="92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1">
        <f>S158*H158</f>
        <v>0</v>
      </c>
      <c r="U158" s="242" t="s">
        <v>1</v>
      </c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3" t="s">
        <v>139</v>
      </c>
      <c r="AT158" s="243" t="s">
        <v>134</v>
      </c>
      <c r="AU158" s="243" t="s">
        <v>85</v>
      </c>
      <c r="AY158" s="16" t="s">
        <v>132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85</v>
      </c>
      <c r="BK158" s="144">
        <f>ROUND(I158*H158,2)</f>
        <v>0</v>
      </c>
      <c r="BL158" s="16" t="s">
        <v>139</v>
      </c>
      <c r="BM158" s="243" t="s">
        <v>387</v>
      </c>
    </row>
    <row r="159" s="2" customFormat="1">
      <c r="A159" s="39"/>
      <c r="B159" s="40"/>
      <c r="C159" s="41"/>
      <c r="D159" s="244" t="s">
        <v>141</v>
      </c>
      <c r="E159" s="41"/>
      <c r="F159" s="245" t="s">
        <v>388</v>
      </c>
      <c r="G159" s="41"/>
      <c r="H159" s="41"/>
      <c r="I159" s="246"/>
      <c r="J159" s="41"/>
      <c r="K159" s="41"/>
      <c r="L159" s="42"/>
      <c r="M159" s="247"/>
      <c r="N159" s="248"/>
      <c r="O159" s="92"/>
      <c r="P159" s="92"/>
      <c r="Q159" s="92"/>
      <c r="R159" s="92"/>
      <c r="S159" s="92"/>
      <c r="T159" s="92"/>
      <c r="U159" s="93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141</v>
      </c>
      <c r="AU159" s="16" t="s">
        <v>85</v>
      </c>
    </row>
    <row r="160" s="2" customFormat="1">
      <c r="A160" s="39"/>
      <c r="B160" s="40"/>
      <c r="C160" s="41"/>
      <c r="D160" s="249" t="s">
        <v>143</v>
      </c>
      <c r="E160" s="41"/>
      <c r="F160" s="250" t="s">
        <v>389</v>
      </c>
      <c r="G160" s="41"/>
      <c r="H160" s="41"/>
      <c r="I160" s="246"/>
      <c r="J160" s="41"/>
      <c r="K160" s="41"/>
      <c r="L160" s="42"/>
      <c r="M160" s="247"/>
      <c r="N160" s="248"/>
      <c r="O160" s="92"/>
      <c r="P160" s="92"/>
      <c r="Q160" s="92"/>
      <c r="R160" s="92"/>
      <c r="S160" s="92"/>
      <c r="T160" s="92"/>
      <c r="U160" s="93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6" t="s">
        <v>143</v>
      </c>
      <c r="AU160" s="16" t="s">
        <v>85</v>
      </c>
    </row>
    <row r="161" s="13" customFormat="1">
      <c r="A161" s="13"/>
      <c r="B161" s="251"/>
      <c r="C161" s="252"/>
      <c r="D161" s="244" t="s">
        <v>156</v>
      </c>
      <c r="E161" s="253" t="s">
        <v>1</v>
      </c>
      <c r="F161" s="254" t="s">
        <v>390</v>
      </c>
      <c r="G161" s="252"/>
      <c r="H161" s="255">
        <v>24.34</v>
      </c>
      <c r="I161" s="256"/>
      <c r="J161" s="252"/>
      <c r="K161" s="252"/>
      <c r="L161" s="257"/>
      <c r="M161" s="258"/>
      <c r="N161" s="259"/>
      <c r="O161" s="259"/>
      <c r="P161" s="259"/>
      <c r="Q161" s="259"/>
      <c r="R161" s="259"/>
      <c r="S161" s="259"/>
      <c r="T161" s="259"/>
      <c r="U161" s="260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156</v>
      </c>
      <c r="AU161" s="261" t="s">
        <v>85</v>
      </c>
      <c r="AV161" s="13" t="s">
        <v>87</v>
      </c>
      <c r="AW161" s="13" t="s">
        <v>32</v>
      </c>
      <c r="AX161" s="13" t="s">
        <v>85</v>
      </c>
      <c r="AY161" s="261" t="s">
        <v>132</v>
      </c>
    </row>
    <row r="162" s="12" customFormat="1" ht="25.92" customHeight="1">
      <c r="A162" s="12"/>
      <c r="B162" s="216"/>
      <c r="C162" s="217"/>
      <c r="D162" s="218" t="s">
        <v>76</v>
      </c>
      <c r="E162" s="219" t="s">
        <v>130</v>
      </c>
      <c r="F162" s="219" t="s">
        <v>131</v>
      </c>
      <c r="G162" s="217"/>
      <c r="H162" s="217"/>
      <c r="I162" s="220"/>
      <c r="J162" s="221">
        <f>BK162</f>
        <v>0</v>
      </c>
      <c r="K162" s="217"/>
      <c r="L162" s="222"/>
      <c r="M162" s="223"/>
      <c r="N162" s="224"/>
      <c r="O162" s="224"/>
      <c r="P162" s="225">
        <f>P163+P171+P193+P197+P236+P241</f>
        <v>0</v>
      </c>
      <c r="Q162" s="224"/>
      <c r="R162" s="225">
        <f>R163+R171+R193+R197+R236+R241</f>
        <v>43.528539946019997</v>
      </c>
      <c r="S162" s="224"/>
      <c r="T162" s="225">
        <f>T163+T171+T193+T197+T236+T241</f>
        <v>0.35999999999999999</v>
      </c>
      <c r="U162" s="226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7" t="s">
        <v>85</v>
      </c>
      <c r="AT162" s="228" t="s">
        <v>76</v>
      </c>
      <c r="AU162" s="228" t="s">
        <v>77</v>
      </c>
      <c r="AY162" s="227" t="s">
        <v>132</v>
      </c>
      <c r="BK162" s="229">
        <f>BK163+BK171+BK193+BK197+BK236+BK241</f>
        <v>0</v>
      </c>
    </row>
    <row r="163" s="12" customFormat="1" ht="22.8" customHeight="1">
      <c r="A163" s="12"/>
      <c r="B163" s="216"/>
      <c r="C163" s="217"/>
      <c r="D163" s="218" t="s">
        <v>76</v>
      </c>
      <c r="E163" s="230" t="s">
        <v>85</v>
      </c>
      <c r="F163" s="230" t="s">
        <v>133</v>
      </c>
      <c r="G163" s="217"/>
      <c r="H163" s="217"/>
      <c r="I163" s="220"/>
      <c r="J163" s="231">
        <f>BK163</f>
        <v>0</v>
      </c>
      <c r="K163" s="217"/>
      <c r="L163" s="222"/>
      <c r="M163" s="223"/>
      <c r="N163" s="224"/>
      <c r="O163" s="224"/>
      <c r="P163" s="225">
        <f>SUM(P164:P170)</f>
        <v>0</v>
      </c>
      <c r="Q163" s="224"/>
      <c r="R163" s="225">
        <f>SUM(R164:R170)</f>
        <v>0</v>
      </c>
      <c r="S163" s="224"/>
      <c r="T163" s="225">
        <f>SUM(T164:T170)</f>
        <v>0</v>
      </c>
      <c r="U163" s="226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7" t="s">
        <v>85</v>
      </c>
      <c r="AT163" s="228" t="s">
        <v>76</v>
      </c>
      <c r="AU163" s="228" t="s">
        <v>85</v>
      </c>
      <c r="AY163" s="227" t="s">
        <v>132</v>
      </c>
      <c r="BK163" s="229">
        <f>SUM(BK164:BK170)</f>
        <v>0</v>
      </c>
    </row>
    <row r="164" s="2" customFormat="1" ht="33" customHeight="1">
      <c r="A164" s="39"/>
      <c r="B164" s="40"/>
      <c r="C164" s="232" t="s">
        <v>175</v>
      </c>
      <c r="D164" s="232" t="s">
        <v>134</v>
      </c>
      <c r="E164" s="233" t="s">
        <v>391</v>
      </c>
      <c r="F164" s="234" t="s">
        <v>392</v>
      </c>
      <c r="G164" s="235" t="s">
        <v>193</v>
      </c>
      <c r="H164" s="236">
        <v>23.550000000000001</v>
      </c>
      <c r="I164" s="237"/>
      <c r="J164" s="238">
        <f>ROUND(I164*H164,2)</f>
        <v>0</v>
      </c>
      <c r="K164" s="234" t="s">
        <v>138</v>
      </c>
      <c r="L164" s="42"/>
      <c r="M164" s="239" t="s">
        <v>1</v>
      </c>
      <c r="N164" s="240" t="s">
        <v>42</v>
      </c>
      <c r="O164" s="92"/>
      <c r="P164" s="241">
        <f>O164*H164</f>
        <v>0</v>
      </c>
      <c r="Q164" s="241">
        <v>0</v>
      </c>
      <c r="R164" s="241">
        <f>Q164*H164</f>
        <v>0</v>
      </c>
      <c r="S164" s="241">
        <v>0</v>
      </c>
      <c r="T164" s="241">
        <f>S164*H164</f>
        <v>0</v>
      </c>
      <c r="U164" s="242" t="s">
        <v>1</v>
      </c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3" t="s">
        <v>139</v>
      </c>
      <c r="AT164" s="243" t="s">
        <v>134</v>
      </c>
      <c r="AU164" s="243" t="s">
        <v>87</v>
      </c>
      <c r="AY164" s="16" t="s">
        <v>132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6" t="s">
        <v>85</v>
      </c>
      <c r="BK164" s="144">
        <f>ROUND(I164*H164,2)</f>
        <v>0</v>
      </c>
      <c r="BL164" s="16" t="s">
        <v>139</v>
      </c>
      <c r="BM164" s="243" t="s">
        <v>393</v>
      </c>
    </row>
    <row r="165" s="2" customFormat="1">
      <c r="A165" s="39"/>
      <c r="B165" s="40"/>
      <c r="C165" s="41"/>
      <c r="D165" s="244" t="s">
        <v>141</v>
      </c>
      <c r="E165" s="41"/>
      <c r="F165" s="245" t="s">
        <v>394</v>
      </c>
      <c r="G165" s="41"/>
      <c r="H165" s="41"/>
      <c r="I165" s="246"/>
      <c r="J165" s="41"/>
      <c r="K165" s="41"/>
      <c r="L165" s="42"/>
      <c r="M165" s="247"/>
      <c r="N165" s="248"/>
      <c r="O165" s="92"/>
      <c r="P165" s="92"/>
      <c r="Q165" s="92"/>
      <c r="R165" s="92"/>
      <c r="S165" s="92"/>
      <c r="T165" s="92"/>
      <c r="U165" s="93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6" t="s">
        <v>141</v>
      </c>
      <c r="AU165" s="16" t="s">
        <v>87</v>
      </c>
    </row>
    <row r="166" s="2" customFormat="1">
      <c r="A166" s="39"/>
      <c r="B166" s="40"/>
      <c r="C166" s="41"/>
      <c r="D166" s="249" t="s">
        <v>143</v>
      </c>
      <c r="E166" s="41"/>
      <c r="F166" s="250" t="s">
        <v>395</v>
      </c>
      <c r="G166" s="41"/>
      <c r="H166" s="41"/>
      <c r="I166" s="246"/>
      <c r="J166" s="41"/>
      <c r="K166" s="41"/>
      <c r="L166" s="42"/>
      <c r="M166" s="247"/>
      <c r="N166" s="248"/>
      <c r="O166" s="92"/>
      <c r="P166" s="92"/>
      <c r="Q166" s="92"/>
      <c r="R166" s="92"/>
      <c r="S166" s="92"/>
      <c r="T166" s="92"/>
      <c r="U166" s="93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6" t="s">
        <v>143</v>
      </c>
      <c r="AU166" s="16" t="s">
        <v>87</v>
      </c>
    </row>
    <row r="167" s="13" customFormat="1">
      <c r="A167" s="13"/>
      <c r="B167" s="251"/>
      <c r="C167" s="252"/>
      <c r="D167" s="244" t="s">
        <v>156</v>
      </c>
      <c r="E167" s="253" t="s">
        <v>1</v>
      </c>
      <c r="F167" s="254" t="s">
        <v>396</v>
      </c>
      <c r="G167" s="252"/>
      <c r="H167" s="255">
        <v>23.550000000000001</v>
      </c>
      <c r="I167" s="256"/>
      <c r="J167" s="252"/>
      <c r="K167" s="252"/>
      <c r="L167" s="257"/>
      <c r="M167" s="258"/>
      <c r="N167" s="259"/>
      <c r="O167" s="259"/>
      <c r="P167" s="259"/>
      <c r="Q167" s="259"/>
      <c r="R167" s="259"/>
      <c r="S167" s="259"/>
      <c r="T167" s="259"/>
      <c r="U167" s="260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156</v>
      </c>
      <c r="AU167" s="261" t="s">
        <v>87</v>
      </c>
      <c r="AV167" s="13" t="s">
        <v>87</v>
      </c>
      <c r="AW167" s="13" t="s">
        <v>32</v>
      </c>
      <c r="AX167" s="13" t="s">
        <v>85</v>
      </c>
      <c r="AY167" s="261" t="s">
        <v>132</v>
      </c>
    </row>
    <row r="168" s="2" customFormat="1" ht="24.15" customHeight="1">
      <c r="A168" s="39"/>
      <c r="B168" s="40"/>
      <c r="C168" s="232" t="s">
        <v>179</v>
      </c>
      <c r="D168" s="232" t="s">
        <v>134</v>
      </c>
      <c r="E168" s="233" t="s">
        <v>397</v>
      </c>
      <c r="F168" s="234" t="s">
        <v>398</v>
      </c>
      <c r="G168" s="235" t="s">
        <v>193</v>
      </c>
      <c r="H168" s="236">
        <v>15</v>
      </c>
      <c r="I168" s="237"/>
      <c r="J168" s="238">
        <f>ROUND(I168*H168,2)</f>
        <v>0</v>
      </c>
      <c r="K168" s="234" t="s">
        <v>138</v>
      </c>
      <c r="L168" s="42"/>
      <c r="M168" s="239" t="s">
        <v>1</v>
      </c>
      <c r="N168" s="240" t="s">
        <v>42</v>
      </c>
      <c r="O168" s="92"/>
      <c r="P168" s="241">
        <f>O168*H168</f>
        <v>0</v>
      </c>
      <c r="Q168" s="241">
        <v>0</v>
      </c>
      <c r="R168" s="241">
        <f>Q168*H168</f>
        <v>0</v>
      </c>
      <c r="S168" s="241">
        <v>0</v>
      </c>
      <c r="T168" s="241">
        <f>S168*H168</f>
        <v>0</v>
      </c>
      <c r="U168" s="242" t="s">
        <v>1</v>
      </c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3" t="s">
        <v>139</v>
      </c>
      <c r="AT168" s="243" t="s">
        <v>134</v>
      </c>
      <c r="AU168" s="243" t="s">
        <v>87</v>
      </c>
      <c r="AY168" s="16" t="s">
        <v>132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6" t="s">
        <v>85</v>
      </c>
      <c r="BK168" s="144">
        <f>ROUND(I168*H168,2)</f>
        <v>0</v>
      </c>
      <c r="BL168" s="16" t="s">
        <v>139</v>
      </c>
      <c r="BM168" s="243" t="s">
        <v>399</v>
      </c>
    </row>
    <row r="169" s="2" customFormat="1">
      <c r="A169" s="39"/>
      <c r="B169" s="40"/>
      <c r="C169" s="41"/>
      <c r="D169" s="244" t="s">
        <v>141</v>
      </c>
      <c r="E169" s="41"/>
      <c r="F169" s="245" t="s">
        <v>400</v>
      </c>
      <c r="G169" s="41"/>
      <c r="H169" s="41"/>
      <c r="I169" s="246"/>
      <c r="J169" s="41"/>
      <c r="K169" s="41"/>
      <c r="L169" s="42"/>
      <c r="M169" s="247"/>
      <c r="N169" s="248"/>
      <c r="O169" s="92"/>
      <c r="P169" s="92"/>
      <c r="Q169" s="92"/>
      <c r="R169" s="92"/>
      <c r="S169" s="92"/>
      <c r="T169" s="92"/>
      <c r="U169" s="93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6" t="s">
        <v>141</v>
      </c>
      <c r="AU169" s="16" t="s">
        <v>87</v>
      </c>
    </row>
    <row r="170" s="2" customFormat="1">
      <c r="A170" s="39"/>
      <c r="B170" s="40"/>
      <c r="C170" s="41"/>
      <c r="D170" s="249" t="s">
        <v>143</v>
      </c>
      <c r="E170" s="41"/>
      <c r="F170" s="250" t="s">
        <v>401</v>
      </c>
      <c r="G170" s="41"/>
      <c r="H170" s="41"/>
      <c r="I170" s="246"/>
      <c r="J170" s="41"/>
      <c r="K170" s="41"/>
      <c r="L170" s="42"/>
      <c r="M170" s="247"/>
      <c r="N170" s="248"/>
      <c r="O170" s="92"/>
      <c r="P170" s="92"/>
      <c r="Q170" s="92"/>
      <c r="R170" s="92"/>
      <c r="S170" s="92"/>
      <c r="T170" s="92"/>
      <c r="U170" s="93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6" t="s">
        <v>143</v>
      </c>
      <c r="AU170" s="16" t="s">
        <v>87</v>
      </c>
    </row>
    <row r="171" s="12" customFormat="1" ht="22.8" customHeight="1">
      <c r="A171" s="12"/>
      <c r="B171" s="216"/>
      <c r="C171" s="217"/>
      <c r="D171" s="218" t="s">
        <v>76</v>
      </c>
      <c r="E171" s="230" t="s">
        <v>150</v>
      </c>
      <c r="F171" s="230" t="s">
        <v>402</v>
      </c>
      <c r="G171" s="217"/>
      <c r="H171" s="217"/>
      <c r="I171" s="220"/>
      <c r="J171" s="231">
        <f>BK171</f>
        <v>0</v>
      </c>
      <c r="K171" s="217"/>
      <c r="L171" s="222"/>
      <c r="M171" s="223"/>
      <c r="N171" s="224"/>
      <c r="O171" s="224"/>
      <c r="P171" s="225">
        <f>SUM(P172:P192)</f>
        <v>0</v>
      </c>
      <c r="Q171" s="224"/>
      <c r="R171" s="225">
        <f>SUM(R172:R192)</f>
        <v>22.569231946019997</v>
      </c>
      <c r="S171" s="224"/>
      <c r="T171" s="225">
        <f>SUM(T172:T192)</f>
        <v>0</v>
      </c>
      <c r="U171" s="226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7" t="s">
        <v>85</v>
      </c>
      <c r="AT171" s="228" t="s">
        <v>76</v>
      </c>
      <c r="AU171" s="228" t="s">
        <v>85</v>
      </c>
      <c r="AY171" s="227" t="s">
        <v>132</v>
      </c>
      <c r="BK171" s="229">
        <f>SUM(BK172:BK192)</f>
        <v>0</v>
      </c>
    </row>
    <row r="172" s="2" customFormat="1" ht="24.15" customHeight="1">
      <c r="A172" s="39"/>
      <c r="B172" s="40"/>
      <c r="C172" s="232" t="s">
        <v>185</v>
      </c>
      <c r="D172" s="232" t="s">
        <v>134</v>
      </c>
      <c r="E172" s="233" t="s">
        <v>403</v>
      </c>
      <c r="F172" s="234" t="s">
        <v>404</v>
      </c>
      <c r="G172" s="235" t="s">
        <v>193</v>
      </c>
      <c r="H172" s="236">
        <v>0.5</v>
      </c>
      <c r="I172" s="237"/>
      <c r="J172" s="238">
        <f>ROUND(I172*H172,2)</f>
        <v>0</v>
      </c>
      <c r="K172" s="234" t="s">
        <v>138</v>
      </c>
      <c r="L172" s="42"/>
      <c r="M172" s="239" t="s">
        <v>1</v>
      </c>
      <c r="N172" s="240" t="s">
        <v>42</v>
      </c>
      <c r="O172" s="92"/>
      <c r="P172" s="241">
        <f>O172*H172</f>
        <v>0</v>
      </c>
      <c r="Q172" s="241">
        <v>1.05524</v>
      </c>
      <c r="R172" s="241">
        <f>Q172*H172</f>
        <v>0.52761999999999998</v>
      </c>
      <c r="S172" s="241">
        <v>0</v>
      </c>
      <c r="T172" s="241">
        <f>S172*H172</f>
        <v>0</v>
      </c>
      <c r="U172" s="242" t="s">
        <v>1</v>
      </c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3" t="s">
        <v>139</v>
      </c>
      <c r="AT172" s="243" t="s">
        <v>134</v>
      </c>
      <c r="AU172" s="243" t="s">
        <v>87</v>
      </c>
      <c r="AY172" s="16" t="s">
        <v>132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6" t="s">
        <v>85</v>
      </c>
      <c r="BK172" s="144">
        <f>ROUND(I172*H172,2)</f>
        <v>0</v>
      </c>
      <c r="BL172" s="16" t="s">
        <v>139</v>
      </c>
      <c r="BM172" s="243" t="s">
        <v>405</v>
      </c>
    </row>
    <row r="173" s="2" customFormat="1">
      <c r="A173" s="39"/>
      <c r="B173" s="40"/>
      <c r="C173" s="41"/>
      <c r="D173" s="244" t="s">
        <v>141</v>
      </c>
      <c r="E173" s="41"/>
      <c r="F173" s="245" t="s">
        <v>406</v>
      </c>
      <c r="G173" s="41"/>
      <c r="H173" s="41"/>
      <c r="I173" s="246"/>
      <c r="J173" s="41"/>
      <c r="K173" s="41"/>
      <c r="L173" s="42"/>
      <c r="M173" s="247"/>
      <c r="N173" s="248"/>
      <c r="O173" s="92"/>
      <c r="P173" s="92"/>
      <c r="Q173" s="92"/>
      <c r="R173" s="92"/>
      <c r="S173" s="92"/>
      <c r="T173" s="92"/>
      <c r="U173" s="93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6" t="s">
        <v>141</v>
      </c>
      <c r="AU173" s="16" t="s">
        <v>87</v>
      </c>
    </row>
    <row r="174" s="2" customFormat="1">
      <c r="A174" s="39"/>
      <c r="B174" s="40"/>
      <c r="C174" s="41"/>
      <c r="D174" s="249" t="s">
        <v>143</v>
      </c>
      <c r="E174" s="41"/>
      <c r="F174" s="250" t="s">
        <v>407</v>
      </c>
      <c r="G174" s="41"/>
      <c r="H174" s="41"/>
      <c r="I174" s="246"/>
      <c r="J174" s="41"/>
      <c r="K174" s="41"/>
      <c r="L174" s="42"/>
      <c r="M174" s="247"/>
      <c r="N174" s="248"/>
      <c r="O174" s="92"/>
      <c r="P174" s="92"/>
      <c r="Q174" s="92"/>
      <c r="R174" s="92"/>
      <c r="S174" s="92"/>
      <c r="T174" s="92"/>
      <c r="U174" s="93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6" t="s">
        <v>143</v>
      </c>
      <c r="AU174" s="16" t="s">
        <v>87</v>
      </c>
    </row>
    <row r="175" s="2" customFormat="1" ht="21.75" customHeight="1">
      <c r="A175" s="39"/>
      <c r="B175" s="40"/>
      <c r="C175" s="232" t="s">
        <v>190</v>
      </c>
      <c r="D175" s="232" t="s">
        <v>134</v>
      </c>
      <c r="E175" s="233" t="s">
        <v>408</v>
      </c>
      <c r="F175" s="234" t="s">
        <v>409</v>
      </c>
      <c r="G175" s="235" t="s">
        <v>199</v>
      </c>
      <c r="H175" s="236">
        <v>43.18</v>
      </c>
      <c r="I175" s="237"/>
      <c r="J175" s="238">
        <f>ROUND(I175*H175,2)</f>
        <v>0</v>
      </c>
      <c r="K175" s="234" t="s">
        <v>138</v>
      </c>
      <c r="L175" s="42"/>
      <c r="M175" s="239" t="s">
        <v>1</v>
      </c>
      <c r="N175" s="240" t="s">
        <v>42</v>
      </c>
      <c r="O175" s="92"/>
      <c r="P175" s="241">
        <f>O175*H175</f>
        <v>0</v>
      </c>
      <c r="Q175" s="241">
        <v>0.0072580040000000002</v>
      </c>
      <c r="R175" s="241">
        <f>Q175*H175</f>
        <v>0.31340061272000003</v>
      </c>
      <c r="S175" s="241">
        <v>0</v>
      </c>
      <c r="T175" s="241">
        <f>S175*H175</f>
        <v>0</v>
      </c>
      <c r="U175" s="242" t="s">
        <v>1</v>
      </c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3" t="s">
        <v>139</v>
      </c>
      <c r="AT175" s="243" t="s">
        <v>134</v>
      </c>
      <c r="AU175" s="243" t="s">
        <v>87</v>
      </c>
      <c r="AY175" s="16" t="s">
        <v>132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6" t="s">
        <v>85</v>
      </c>
      <c r="BK175" s="144">
        <f>ROUND(I175*H175,2)</f>
        <v>0</v>
      </c>
      <c r="BL175" s="16" t="s">
        <v>139</v>
      </c>
      <c r="BM175" s="243" t="s">
        <v>410</v>
      </c>
    </row>
    <row r="176" s="2" customFormat="1">
      <c r="A176" s="39"/>
      <c r="B176" s="40"/>
      <c r="C176" s="41"/>
      <c r="D176" s="244" t="s">
        <v>141</v>
      </c>
      <c r="E176" s="41"/>
      <c r="F176" s="245" t="s">
        <v>411</v>
      </c>
      <c r="G176" s="41"/>
      <c r="H176" s="41"/>
      <c r="I176" s="246"/>
      <c r="J176" s="41"/>
      <c r="K176" s="41"/>
      <c r="L176" s="42"/>
      <c r="M176" s="247"/>
      <c r="N176" s="248"/>
      <c r="O176" s="92"/>
      <c r="P176" s="92"/>
      <c r="Q176" s="92"/>
      <c r="R176" s="92"/>
      <c r="S176" s="92"/>
      <c r="T176" s="92"/>
      <c r="U176" s="93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6" t="s">
        <v>141</v>
      </c>
      <c r="AU176" s="16" t="s">
        <v>87</v>
      </c>
    </row>
    <row r="177" s="2" customFormat="1">
      <c r="A177" s="39"/>
      <c r="B177" s="40"/>
      <c r="C177" s="41"/>
      <c r="D177" s="249" t="s">
        <v>143</v>
      </c>
      <c r="E177" s="41"/>
      <c r="F177" s="250" t="s">
        <v>412</v>
      </c>
      <c r="G177" s="41"/>
      <c r="H177" s="41"/>
      <c r="I177" s="246"/>
      <c r="J177" s="41"/>
      <c r="K177" s="41"/>
      <c r="L177" s="42"/>
      <c r="M177" s="247"/>
      <c r="N177" s="248"/>
      <c r="O177" s="92"/>
      <c r="P177" s="92"/>
      <c r="Q177" s="92"/>
      <c r="R177" s="92"/>
      <c r="S177" s="92"/>
      <c r="T177" s="92"/>
      <c r="U177" s="93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6" t="s">
        <v>143</v>
      </c>
      <c r="AU177" s="16" t="s">
        <v>87</v>
      </c>
    </row>
    <row r="178" s="13" customFormat="1">
      <c r="A178" s="13"/>
      <c r="B178" s="251"/>
      <c r="C178" s="252"/>
      <c r="D178" s="244" t="s">
        <v>156</v>
      </c>
      <c r="E178" s="253" t="s">
        <v>1</v>
      </c>
      <c r="F178" s="254" t="s">
        <v>413</v>
      </c>
      <c r="G178" s="252"/>
      <c r="H178" s="255">
        <v>1.26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59"/>
      <c r="U178" s="260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156</v>
      </c>
      <c r="AU178" s="261" t="s">
        <v>87</v>
      </c>
      <c r="AV178" s="13" t="s">
        <v>87</v>
      </c>
      <c r="AW178" s="13" t="s">
        <v>32</v>
      </c>
      <c r="AX178" s="13" t="s">
        <v>77</v>
      </c>
      <c r="AY178" s="261" t="s">
        <v>132</v>
      </c>
    </row>
    <row r="179" s="13" customFormat="1">
      <c r="A179" s="13"/>
      <c r="B179" s="251"/>
      <c r="C179" s="252"/>
      <c r="D179" s="244" t="s">
        <v>156</v>
      </c>
      <c r="E179" s="253" t="s">
        <v>1</v>
      </c>
      <c r="F179" s="254" t="s">
        <v>414</v>
      </c>
      <c r="G179" s="252"/>
      <c r="H179" s="255">
        <v>41.920000000000002</v>
      </c>
      <c r="I179" s="256"/>
      <c r="J179" s="252"/>
      <c r="K179" s="252"/>
      <c r="L179" s="257"/>
      <c r="M179" s="258"/>
      <c r="N179" s="259"/>
      <c r="O179" s="259"/>
      <c r="P179" s="259"/>
      <c r="Q179" s="259"/>
      <c r="R179" s="259"/>
      <c r="S179" s="259"/>
      <c r="T179" s="259"/>
      <c r="U179" s="260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156</v>
      </c>
      <c r="AU179" s="261" t="s">
        <v>87</v>
      </c>
      <c r="AV179" s="13" t="s">
        <v>87</v>
      </c>
      <c r="AW179" s="13" t="s">
        <v>32</v>
      </c>
      <c r="AX179" s="13" t="s">
        <v>77</v>
      </c>
      <c r="AY179" s="261" t="s">
        <v>132</v>
      </c>
    </row>
    <row r="180" s="14" customFormat="1">
      <c r="A180" s="14"/>
      <c r="B180" s="277"/>
      <c r="C180" s="278"/>
      <c r="D180" s="244" t="s">
        <v>156</v>
      </c>
      <c r="E180" s="279" t="s">
        <v>1</v>
      </c>
      <c r="F180" s="280" t="s">
        <v>360</v>
      </c>
      <c r="G180" s="278"/>
      <c r="H180" s="281">
        <v>43.18</v>
      </c>
      <c r="I180" s="282"/>
      <c r="J180" s="278"/>
      <c r="K180" s="278"/>
      <c r="L180" s="283"/>
      <c r="M180" s="284"/>
      <c r="N180" s="285"/>
      <c r="O180" s="285"/>
      <c r="P180" s="285"/>
      <c r="Q180" s="285"/>
      <c r="R180" s="285"/>
      <c r="S180" s="285"/>
      <c r="T180" s="285"/>
      <c r="U180" s="286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7" t="s">
        <v>156</v>
      </c>
      <c r="AU180" s="287" t="s">
        <v>87</v>
      </c>
      <c r="AV180" s="14" t="s">
        <v>139</v>
      </c>
      <c r="AW180" s="14" t="s">
        <v>32</v>
      </c>
      <c r="AX180" s="14" t="s">
        <v>85</v>
      </c>
      <c r="AY180" s="287" t="s">
        <v>132</v>
      </c>
    </row>
    <row r="181" s="2" customFormat="1" ht="21.75" customHeight="1">
      <c r="A181" s="39"/>
      <c r="B181" s="40"/>
      <c r="C181" s="232" t="s">
        <v>196</v>
      </c>
      <c r="D181" s="232" t="s">
        <v>134</v>
      </c>
      <c r="E181" s="233" t="s">
        <v>415</v>
      </c>
      <c r="F181" s="234" t="s">
        <v>416</v>
      </c>
      <c r="G181" s="235" t="s">
        <v>199</v>
      </c>
      <c r="H181" s="236">
        <v>43.18</v>
      </c>
      <c r="I181" s="237"/>
      <c r="J181" s="238">
        <f>ROUND(I181*H181,2)</f>
        <v>0</v>
      </c>
      <c r="K181" s="234" t="s">
        <v>138</v>
      </c>
      <c r="L181" s="42"/>
      <c r="M181" s="239" t="s">
        <v>1</v>
      </c>
      <c r="N181" s="240" t="s">
        <v>42</v>
      </c>
      <c r="O181" s="92"/>
      <c r="P181" s="241">
        <f>O181*H181</f>
        <v>0</v>
      </c>
      <c r="Q181" s="241">
        <v>0.00085693499999999997</v>
      </c>
      <c r="R181" s="241">
        <f>Q181*H181</f>
        <v>0.037002453300000002</v>
      </c>
      <c r="S181" s="241">
        <v>0</v>
      </c>
      <c r="T181" s="241">
        <f>S181*H181</f>
        <v>0</v>
      </c>
      <c r="U181" s="242" t="s">
        <v>1</v>
      </c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3" t="s">
        <v>139</v>
      </c>
      <c r="AT181" s="243" t="s">
        <v>134</v>
      </c>
      <c r="AU181" s="243" t="s">
        <v>87</v>
      </c>
      <c r="AY181" s="16" t="s">
        <v>132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6" t="s">
        <v>85</v>
      </c>
      <c r="BK181" s="144">
        <f>ROUND(I181*H181,2)</f>
        <v>0</v>
      </c>
      <c r="BL181" s="16" t="s">
        <v>139</v>
      </c>
      <c r="BM181" s="243" t="s">
        <v>417</v>
      </c>
    </row>
    <row r="182" s="2" customFormat="1">
      <c r="A182" s="39"/>
      <c r="B182" s="40"/>
      <c r="C182" s="41"/>
      <c r="D182" s="244" t="s">
        <v>141</v>
      </c>
      <c r="E182" s="41"/>
      <c r="F182" s="245" t="s">
        <v>418</v>
      </c>
      <c r="G182" s="41"/>
      <c r="H182" s="41"/>
      <c r="I182" s="246"/>
      <c r="J182" s="41"/>
      <c r="K182" s="41"/>
      <c r="L182" s="42"/>
      <c r="M182" s="247"/>
      <c r="N182" s="248"/>
      <c r="O182" s="92"/>
      <c r="P182" s="92"/>
      <c r="Q182" s="92"/>
      <c r="R182" s="92"/>
      <c r="S182" s="92"/>
      <c r="T182" s="92"/>
      <c r="U182" s="93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6" t="s">
        <v>141</v>
      </c>
      <c r="AU182" s="16" t="s">
        <v>87</v>
      </c>
    </row>
    <row r="183" s="2" customFormat="1">
      <c r="A183" s="39"/>
      <c r="B183" s="40"/>
      <c r="C183" s="41"/>
      <c r="D183" s="249" t="s">
        <v>143</v>
      </c>
      <c r="E183" s="41"/>
      <c r="F183" s="250" t="s">
        <v>419</v>
      </c>
      <c r="G183" s="41"/>
      <c r="H183" s="41"/>
      <c r="I183" s="246"/>
      <c r="J183" s="41"/>
      <c r="K183" s="41"/>
      <c r="L183" s="42"/>
      <c r="M183" s="247"/>
      <c r="N183" s="248"/>
      <c r="O183" s="92"/>
      <c r="P183" s="92"/>
      <c r="Q183" s="92"/>
      <c r="R183" s="92"/>
      <c r="S183" s="92"/>
      <c r="T183" s="92"/>
      <c r="U183" s="93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6" t="s">
        <v>143</v>
      </c>
      <c r="AU183" s="16" t="s">
        <v>87</v>
      </c>
    </row>
    <row r="184" s="13" customFormat="1">
      <c r="A184" s="13"/>
      <c r="B184" s="251"/>
      <c r="C184" s="252"/>
      <c r="D184" s="244" t="s">
        <v>156</v>
      </c>
      <c r="E184" s="253" t="s">
        <v>1</v>
      </c>
      <c r="F184" s="254" t="s">
        <v>413</v>
      </c>
      <c r="G184" s="252"/>
      <c r="H184" s="255">
        <v>1.26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59"/>
      <c r="U184" s="260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1" t="s">
        <v>156</v>
      </c>
      <c r="AU184" s="261" t="s">
        <v>87</v>
      </c>
      <c r="AV184" s="13" t="s">
        <v>87</v>
      </c>
      <c r="AW184" s="13" t="s">
        <v>32</v>
      </c>
      <c r="AX184" s="13" t="s">
        <v>77</v>
      </c>
      <c r="AY184" s="261" t="s">
        <v>132</v>
      </c>
    </row>
    <row r="185" s="13" customFormat="1">
      <c r="A185" s="13"/>
      <c r="B185" s="251"/>
      <c r="C185" s="252"/>
      <c r="D185" s="244" t="s">
        <v>156</v>
      </c>
      <c r="E185" s="253" t="s">
        <v>1</v>
      </c>
      <c r="F185" s="254" t="s">
        <v>414</v>
      </c>
      <c r="G185" s="252"/>
      <c r="H185" s="255">
        <v>41.920000000000002</v>
      </c>
      <c r="I185" s="256"/>
      <c r="J185" s="252"/>
      <c r="K185" s="252"/>
      <c r="L185" s="257"/>
      <c r="M185" s="258"/>
      <c r="N185" s="259"/>
      <c r="O185" s="259"/>
      <c r="P185" s="259"/>
      <c r="Q185" s="259"/>
      <c r="R185" s="259"/>
      <c r="S185" s="259"/>
      <c r="T185" s="259"/>
      <c r="U185" s="260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156</v>
      </c>
      <c r="AU185" s="261" t="s">
        <v>87</v>
      </c>
      <c r="AV185" s="13" t="s">
        <v>87</v>
      </c>
      <c r="AW185" s="13" t="s">
        <v>32</v>
      </c>
      <c r="AX185" s="13" t="s">
        <v>77</v>
      </c>
      <c r="AY185" s="261" t="s">
        <v>132</v>
      </c>
    </row>
    <row r="186" s="14" customFormat="1">
      <c r="A186" s="14"/>
      <c r="B186" s="277"/>
      <c r="C186" s="278"/>
      <c r="D186" s="244" t="s">
        <v>156</v>
      </c>
      <c r="E186" s="279" t="s">
        <v>1</v>
      </c>
      <c r="F186" s="280" t="s">
        <v>360</v>
      </c>
      <c r="G186" s="278"/>
      <c r="H186" s="281">
        <v>43.18</v>
      </c>
      <c r="I186" s="282"/>
      <c r="J186" s="278"/>
      <c r="K186" s="278"/>
      <c r="L186" s="283"/>
      <c r="M186" s="284"/>
      <c r="N186" s="285"/>
      <c r="O186" s="285"/>
      <c r="P186" s="285"/>
      <c r="Q186" s="285"/>
      <c r="R186" s="285"/>
      <c r="S186" s="285"/>
      <c r="T186" s="285"/>
      <c r="U186" s="286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7" t="s">
        <v>156</v>
      </c>
      <c r="AU186" s="287" t="s">
        <v>87</v>
      </c>
      <c r="AV186" s="14" t="s">
        <v>139</v>
      </c>
      <c r="AW186" s="14" t="s">
        <v>32</v>
      </c>
      <c r="AX186" s="14" t="s">
        <v>85</v>
      </c>
      <c r="AY186" s="287" t="s">
        <v>132</v>
      </c>
    </row>
    <row r="187" s="2" customFormat="1" ht="24.15" customHeight="1">
      <c r="A187" s="39"/>
      <c r="B187" s="40"/>
      <c r="C187" s="232" t="s">
        <v>203</v>
      </c>
      <c r="D187" s="232" t="s">
        <v>134</v>
      </c>
      <c r="E187" s="233" t="s">
        <v>420</v>
      </c>
      <c r="F187" s="234" t="s">
        <v>421</v>
      </c>
      <c r="G187" s="235" t="s">
        <v>193</v>
      </c>
      <c r="H187" s="236">
        <v>7.6559999999999997</v>
      </c>
      <c r="I187" s="237"/>
      <c r="J187" s="238">
        <f>ROUND(I187*H187,2)</f>
        <v>0</v>
      </c>
      <c r="K187" s="234" t="s">
        <v>138</v>
      </c>
      <c r="L187" s="42"/>
      <c r="M187" s="239" t="s">
        <v>1</v>
      </c>
      <c r="N187" s="240" t="s">
        <v>42</v>
      </c>
      <c r="O187" s="92"/>
      <c r="P187" s="241">
        <f>O187*H187</f>
        <v>0</v>
      </c>
      <c r="Q187" s="241">
        <v>2.8332299999999999</v>
      </c>
      <c r="R187" s="241">
        <f>Q187*H187</f>
        <v>21.691208879999998</v>
      </c>
      <c r="S187" s="241">
        <v>0</v>
      </c>
      <c r="T187" s="241">
        <f>S187*H187</f>
        <v>0</v>
      </c>
      <c r="U187" s="242" t="s">
        <v>1</v>
      </c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3" t="s">
        <v>139</v>
      </c>
      <c r="AT187" s="243" t="s">
        <v>134</v>
      </c>
      <c r="AU187" s="243" t="s">
        <v>87</v>
      </c>
      <c r="AY187" s="16" t="s">
        <v>132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6" t="s">
        <v>85</v>
      </c>
      <c r="BK187" s="144">
        <f>ROUND(I187*H187,2)</f>
        <v>0</v>
      </c>
      <c r="BL187" s="16" t="s">
        <v>139</v>
      </c>
      <c r="BM187" s="243" t="s">
        <v>422</v>
      </c>
    </row>
    <row r="188" s="2" customFormat="1">
      <c r="A188" s="39"/>
      <c r="B188" s="40"/>
      <c r="C188" s="41"/>
      <c r="D188" s="244" t="s">
        <v>141</v>
      </c>
      <c r="E188" s="41"/>
      <c r="F188" s="245" t="s">
        <v>423</v>
      </c>
      <c r="G188" s="41"/>
      <c r="H188" s="41"/>
      <c r="I188" s="246"/>
      <c r="J188" s="41"/>
      <c r="K188" s="41"/>
      <c r="L188" s="42"/>
      <c r="M188" s="247"/>
      <c r="N188" s="248"/>
      <c r="O188" s="92"/>
      <c r="P188" s="92"/>
      <c r="Q188" s="92"/>
      <c r="R188" s="92"/>
      <c r="S188" s="92"/>
      <c r="T188" s="92"/>
      <c r="U188" s="93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6" t="s">
        <v>141</v>
      </c>
      <c r="AU188" s="16" t="s">
        <v>87</v>
      </c>
    </row>
    <row r="189" s="2" customFormat="1">
      <c r="A189" s="39"/>
      <c r="B189" s="40"/>
      <c r="C189" s="41"/>
      <c r="D189" s="249" t="s">
        <v>143</v>
      </c>
      <c r="E189" s="41"/>
      <c r="F189" s="250" t="s">
        <v>424</v>
      </c>
      <c r="G189" s="41"/>
      <c r="H189" s="41"/>
      <c r="I189" s="246"/>
      <c r="J189" s="41"/>
      <c r="K189" s="41"/>
      <c r="L189" s="42"/>
      <c r="M189" s="247"/>
      <c r="N189" s="248"/>
      <c r="O189" s="92"/>
      <c r="P189" s="92"/>
      <c r="Q189" s="92"/>
      <c r="R189" s="92"/>
      <c r="S189" s="92"/>
      <c r="T189" s="92"/>
      <c r="U189" s="93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6" t="s">
        <v>143</v>
      </c>
      <c r="AU189" s="16" t="s">
        <v>87</v>
      </c>
    </row>
    <row r="190" s="13" customFormat="1">
      <c r="A190" s="13"/>
      <c r="B190" s="251"/>
      <c r="C190" s="252"/>
      <c r="D190" s="244" t="s">
        <v>156</v>
      </c>
      <c r="E190" s="253" t="s">
        <v>1</v>
      </c>
      <c r="F190" s="254" t="s">
        <v>425</v>
      </c>
      <c r="G190" s="252"/>
      <c r="H190" s="255">
        <v>0.12</v>
      </c>
      <c r="I190" s="256"/>
      <c r="J190" s="252"/>
      <c r="K190" s="252"/>
      <c r="L190" s="257"/>
      <c r="M190" s="258"/>
      <c r="N190" s="259"/>
      <c r="O190" s="259"/>
      <c r="P190" s="259"/>
      <c r="Q190" s="259"/>
      <c r="R190" s="259"/>
      <c r="S190" s="259"/>
      <c r="T190" s="259"/>
      <c r="U190" s="260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1" t="s">
        <v>156</v>
      </c>
      <c r="AU190" s="261" t="s">
        <v>87</v>
      </c>
      <c r="AV190" s="13" t="s">
        <v>87</v>
      </c>
      <c r="AW190" s="13" t="s">
        <v>32</v>
      </c>
      <c r="AX190" s="13" t="s">
        <v>77</v>
      </c>
      <c r="AY190" s="261" t="s">
        <v>132</v>
      </c>
    </row>
    <row r="191" s="13" customFormat="1">
      <c r="A191" s="13"/>
      <c r="B191" s="251"/>
      <c r="C191" s="252"/>
      <c r="D191" s="244" t="s">
        <v>156</v>
      </c>
      <c r="E191" s="253" t="s">
        <v>1</v>
      </c>
      <c r="F191" s="254" t="s">
        <v>426</v>
      </c>
      <c r="G191" s="252"/>
      <c r="H191" s="255">
        <v>7.5359999999999996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59"/>
      <c r="U191" s="260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156</v>
      </c>
      <c r="AU191" s="261" t="s">
        <v>87</v>
      </c>
      <c r="AV191" s="13" t="s">
        <v>87</v>
      </c>
      <c r="AW191" s="13" t="s">
        <v>32</v>
      </c>
      <c r="AX191" s="13" t="s">
        <v>77</v>
      </c>
      <c r="AY191" s="261" t="s">
        <v>132</v>
      </c>
    </row>
    <row r="192" s="14" customFormat="1">
      <c r="A192" s="14"/>
      <c r="B192" s="277"/>
      <c r="C192" s="278"/>
      <c r="D192" s="244" t="s">
        <v>156</v>
      </c>
      <c r="E192" s="279" t="s">
        <v>1</v>
      </c>
      <c r="F192" s="280" t="s">
        <v>360</v>
      </c>
      <c r="G192" s="278"/>
      <c r="H192" s="281">
        <v>7.6559999999999997</v>
      </c>
      <c r="I192" s="282"/>
      <c r="J192" s="278"/>
      <c r="K192" s="278"/>
      <c r="L192" s="283"/>
      <c r="M192" s="284"/>
      <c r="N192" s="285"/>
      <c r="O192" s="285"/>
      <c r="P192" s="285"/>
      <c r="Q192" s="285"/>
      <c r="R192" s="285"/>
      <c r="S192" s="285"/>
      <c r="T192" s="285"/>
      <c r="U192" s="286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7" t="s">
        <v>156</v>
      </c>
      <c r="AU192" s="287" t="s">
        <v>87</v>
      </c>
      <c r="AV192" s="14" t="s">
        <v>139</v>
      </c>
      <c r="AW192" s="14" t="s">
        <v>32</v>
      </c>
      <c r="AX192" s="14" t="s">
        <v>85</v>
      </c>
      <c r="AY192" s="287" t="s">
        <v>132</v>
      </c>
    </row>
    <row r="193" s="12" customFormat="1" ht="22.8" customHeight="1">
      <c r="A193" s="12"/>
      <c r="B193" s="216"/>
      <c r="C193" s="217"/>
      <c r="D193" s="218" t="s">
        <v>76</v>
      </c>
      <c r="E193" s="230" t="s">
        <v>169</v>
      </c>
      <c r="F193" s="230" t="s">
        <v>427</v>
      </c>
      <c r="G193" s="217"/>
      <c r="H193" s="217"/>
      <c r="I193" s="220"/>
      <c r="J193" s="231">
        <f>BK193</f>
        <v>0</v>
      </c>
      <c r="K193" s="217"/>
      <c r="L193" s="222"/>
      <c r="M193" s="223"/>
      <c r="N193" s="224"/>
      <c r="O193" s="224"/>
      <c r="P193" s="225">
        <f>SUM(P194:P196)</f>
        <v>0</v>
      </c>
      <c r="Q193" s="224"/>
      <c r="R193" s="225">
        <f>SUM(R194:R196)</f>
        <v>0.35999999999999999</v>
      </c>
      <c r="S193" s="224"/>
      <c r="T193" s="225">
        <f>SUM(T194:T196)</f>
        <v>0</v>
      </c>
      <c r="U193" s="226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7" t="s">
        <v>85</v>
      </c>
      <c r="AT193" s="228" t="s">
        <v>76</v>
      </c>
      <c r="AU193" s="228" t="s">
        <v>85</v>
      </c>
      <c r="AY193" s="227" t="s">
        <v>132</v>
      </c>
      <c r="BK193" s="229">
        <f>SUM(BK194:BK196)</f>
        <v>0</v>
      </c>
    </row>
    <row r="194" s="2" customFormat="1" ht="24.15" customHeight="1">
      <c r="A194" s="39"/>
      <c r="B194" s="40"/>
      <c r="C194" s="232" t="s">
        <v>209</v>
      </c>
      <c r="D194" s="232" t="s">
        <v>134</v>
      </c>
      <c r="E194" s="233" t="s">
        <v>428</v>
      </c>
      <c r="F194" s="234" t="s">
        <v>429</v>
      </c>
      <c r="G194" s="235" t="s">
        <v>199</v>
      </c>
      <c r="H194" s="236">
        <v>16</v>
      </c>
      <c r="I194" s="237"/>
      <c r="J194" s="238">
        <f>ROUND(I194*H194,2)</f>
        <v>0</v>
      </c>
      <c r="K194" s="234" t="s">
        <v>138</v>
      </c>
      <c r="L194" s="42"/>
      <c r="M194" s="239" t="s">
        <v>1</v>
      </c>
      <c r="N194" s="240" t="s">
        <v>42</v>
      </c>
      <c r="O194" s="92"/>
      <c r="P194" s="241">
        <f>O194*H194</f>
        <v>0</v>
      </c>
      <c r="Q194" s="241">
        <v>0.022499999999999999</v>
      </c>
      <c r="R194" s="241">
        <f>Q194*H194</f>
        <v>0.35999999999999999</v>
      </c>
      <c r="S194" s="241">
        <v>0</v>
      </c>
      <c r="T194" s="241">
        <f>S194*H194</f>
        <v>0</v>
      </c>
      <c r="U194" s="242" t="s">
        <v>1</v>
      </c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3" t="s">
        <v>139</v>
      </c>
      <c r="AT194" s="243" t="s">
        <v>134</v>
      </c>
      <c r="AU194" s="243" t="s">
        <v>87</v>
      </c>
      <c r="AY194" s="16" t="s">
        <v>132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6" t="s">
        <v>85</v>
      </c>
      <c r="BK194" s="144">
        <f>ROUND(I194*H194,2)</f>
        <v>0</v>
      </c>
      <c r="BL194" s="16" t="s">
        <v>139</v>
      </c>
      <c r="BM194" s="243" t="s">
        <v>430</v>
      </c>
    </row>
    <row r="195" s="2" customFormat="1">
      <c r="A195" s="39"/>
      <c r="B195" s="40"/>
      <c r="C195" s="41"/>
      <c r="D195" s="244" t="s">
        <v>141</v>
      </c>
      <c r="E195" s="41"/>
      <c r="F195" s="245" t="s">
        <v>431</v>
      </c>
      <c r="G195" s="41"/>
      <c r="H195" s="41"/>
      <c r="I195" s="246"/>
      <c r="J195" s="41"/>
      <c r="K195" s="41"/>
      <c r="L195" s="42"/>
      <c r="M195" s="247"/>
      <c r="N195" s="248"/>
      <c r="O195" s="92"/>
      <c r="P195" s="92"/>
      <c r="Q195" s="92"/>
      <c r="R195" s="92"/>
      <c r="S195" s="92"/>
      <c r="T195" s="92"/>
      <c r="U195" s="93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6" t="s">
        <v>141</v>
      </c>
      <c r="AU195" s="16" t="s">
        <v>87</v>
      </c>
    </row>
    <row r="196" s="2" customFormat="1">
      <c r="A196" s="39"/>
      <c r="B196" s="40"/>
      <c r="C196" s="41"/>
      <c r="D196" s="249" t="s">
        <v>143</v>
      </c>
      <c r="E196" s="41"/>
      <c r="F196" s="250" t="s">
        <v>432</v>
      </c>
      <c r="G196" s="41"/>
      <c r="H196" s="41"/>
      <c r="I196" s="246"/>
      <c r="J196" s="41"/>
      <c r="K196" s="41"/>
      <c r="L196" s="42"/>
      <c r="M196" s="247"/>
      <c r="N196" s="248"/>
      <c r="O196" s="92"/>
      <c r="P196" s="92"/>
      <c r="Q196" s="92"/>
      <c r="R196" s="92"/>
      <c r="S196" s="92"/>
      <c r="T196" s="92"/>
      <c r="U196" s="93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6" t="s">
        <v>143</v>
      </c>
      <c r="AU196" s="16" t="s">
        <v>87</v>
      </c>
    </row>
    <row r="197" s="12" customFormat="1" ht="22.8" customHeight="1">
      <c r="A197" s="12"/>
      <c r="B197" s="216"/>
      <c r="C197" s="217"/>
      <c r="D197" s="218" t="s">
        <v>76</v>
      </c>
      <c r="E197" s="230" t="s">
        <v>185</v>
      </c>
      <c r="F197" s="230" t="s">
        <v>433</v>
      </c>
      <c r="G197" s="217"/>
      <c r="H197" s="217"/>
      <c r="I197" s="220"/>
      <c r="J197" s="231">
        <f>BK197</f>
        <v>0</v>
      </c>
      <c r="K197" s="217"/>
      <c r="L197" s="222"/>
      <c r="M197" s="223"/>
      <c r="N197" s="224"/>
      <c r="O197" s="224"/>
      <c r="P197" s="225">
        <f>SUM(P198:P235)</f>
        <v>0</v>
      </c>
      <c r="Q197" s="224"/>
      <c r="R197" s="225">
        <f>SUM(R198:R235)</f>
        <v>20.599308000000001</v>
      </c>
      <c r="S197" s="224"/>
      <c r="T197" s="225">
        <f>SUM(T198:T235)</f>
        <v>0.35999999999999999</v>
      </c>
      <c r="U197" s="226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7" t="s">
        <v>85</v>
      </c>
      <c r="AT197" s="228" t="s">
        <v>76</v>
      </c>
      <c r="AU197" s="228" t="s">
        <v>85</v>
      </c>
      <c r="AY197" s="227" t="s">
        <v>132</v>
      </c>
      <c r="BK197" s="229">
        <f>SUM(BK198:BK235)</f>
        <v>0</v>
      </c>
    </row>
    <row r="198" s="2" customFormat="1" ht="21.75" customHeight="1">
      <c r="A198" s="39"/>
      <c r="B198" s="40"/>
      <c r="C198" s="232" t="s">
        <v>215</v>
      </c>
      <c r="D198" s="232" t="s">
        <v>134</v>
      </c>
      <c r="E198" s="233" t="s">
        <v>434</v>
      </c>
      <c r="F198" s="234" t="s">
        <v>435</v>
      </c>
      <c r="G198" s="235" t="s">
        <v>199</v>
      </c>
      <c r="H198" s="236">
        <v>200</v>
      </c>
      <c r="I198" s="237"/>
      <c r="J198" s="238">
        <f>ROUND(I198*H198,2)</f>
        <v>0</v>
      </c>
      <c r="K198" s="234" t="s">
        <v>138</v>
      </c>
      <c r="L198" s="42"/>
      <c r="M198" s="239" t="s">
        <v>1</v>
      </c>
      <c r="N198" s="240" t="s">
        <v>42</v>
      </c>
      <c r="O198" s="92"/>
      <c r="P198" s="241">
        <f>O198*H198</f>
        <v>0</v>
      </c>
      <c r="Q198" s="241">
        <v>0</v>
      </c>
      <c r="R198" s="241">
        <f>Q198*H198</f>
        <v>0</v>
      </c>
      <c r="S198" s="241">
        <v>0</v>
      </c>
      <c r="T198" s="241">
        <f>S198*H198</f>
        <v>0</v>
      </c>
      <c r="U198" s="242" t="s">
        <v>1</v>
      </c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3" t="s">
        <v>139</v>
      </c>
      <c r="AT198" s="243" t="s">
        <v>134</v>
      </c>
      <c r="AU198" s="243" t="s">
        <v>87</v>
      </c>
      <c r="AY198" s="16" t="s">
        <v>132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6" t="s">
        <v>85</v>
      </c>
      <c r="BK198" s="144">
        <f>ROUND(I198*H198,2)</f>
        <v>0</v>
      </c>
      <c r="BL198" s="16" t="s">
        <v>139</v>
      </c>
      <c r="BM198" s="243" t="s">
        <v>436</v>
      </c>
    </row>
    <row r="199" s="2" customFormat="1">
      <c r="A199" s="39"/>
      <c r="B199" s="40"/>
      <c r="C199" s="41"/>
      <c r="D199" s="244" t="s">
        <v>141</v>
      </c>
      <c r="E199" s="41"/>
      <c r="F199" s="245" t="s">
        <v>437</v>
      </c>
      <c r="G199" s="41"/>
      <c r="H199" s="41"/>
      <c r="I199" s="246"/>
      <c r="J199" s="41"/>
      <c r="K199" s="41"/>
      <c r="L199" s="42"/>
      <c r="M199" s="247"/>
      <c r="N199" s="248"/>
      <c r="O199" s="92"/>
      <c r="P199" s="92"/>
      <c r="Q199" s="92"/>
      <c r="R199" s="92"/>
      <c r="S199" s="92"/>
      <c r="T199" s="92"/>
      <c r="U199" s="93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6" t="s">
        <v>141</v>
      </c>
      <c r="AU199" s="16" t="s">
        <v>87</v>
      </c>
    </row>
    <row r="200" s="2" customFormat="1">
      <c r="A200" s="39"/>
      <c r="B200" s="40"/>
      <c r="C200" s="41"/>
      <c r="D200" s="249" t="s">
        <v>143</v>
      </c>
      <c r="E200" s="41"/>
      <c r="F200" s="250" t="s">
        <v>438</v>
      </c>
      <c r="G200" s="41"/>
      <c r="H200" s="41"/>
      <c r="I200" s="246"/>
      <c r="J200" s="41"/>
      <c r="K200" s="41"/>
      <c r="L200" s="42"/>
      <c r="M200" s="247"/>
      <c r="N200" s="248"/>
      <c r="O200" s="92"/>
      <c r="P200" s="92"/>
      <c r="Q200" s="92"/>
      <c r="R200" s="92"/>
      <c r="S200" s="92"/>
      <c r="T200" s="92"/>
      <c r="U200" s="93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6" t="s">
        <v>143</v>
      </c>
      <c r="AU200" s="16" t="s">
        <v>87</v>
      </c>
    </row>
    <row r="201" s="2" customFormat="1" ht="24.15" customHeight="1">
      <c r="A201" s="39"/>
      <c r="B201" s="40"/>
      <c r="C201" s="232" t="s">
        <v>8</v>
      </c>
      <c r="D201" s="232" t="s">
        <v>134</v>
      </c>
      <c r="E201" s="233" t="s">
        <v>439</v>
      </c>
      <c r="F201" s="234" t="s">
        <v>440</v>
      </c>
      <c r="G201" s="235" t="s">
        <v>137</v>
      </c>
      <c r="H201" s="236">
        <v>222</v>
      </c>
      <c r="I201" s="237"/>
      <c r="J201" s="238">
        <f>ROUND(I201*H201,2)</f>
        <v>0</v>
      </c>
      <c r="K201" s="234" t="s">
        <v>138</v>
      </c>
      <c r="L201" s="42"/>
      <c r="M201" s="239" t="s">
        <v>1</v>
      </c>
      <c r="N201" s="240" t="s">
        <v>42</v>
      </c>
      <c r="O201" s="92"/>
      <c r="P201" s="241">
        <f>O201*H201</f>
        <v>0</v>
      </c>
      <c r="Q201" s="241">
        <v>4.0000000000000003E-05</v>
      </c>
      <c r="R201" s="241">
        <f>Q201*H201</f>
        <v>0.0088800000000000007</v>
      </c>
      <c r="S201" s="241">
        <v>0</v>
      </c>
      <c r="T201" s="241">
        <f>S201*H201</f>
        <v>0</v>
      </c>
      <c r="U201" s="242" t="s">
        <v>1</v>
      </c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3" t="s">
        <v>139</v>
      </c>
      <c r="AT201" s="243" t="s">
        <v>134</v>
      </c>
      <c r="AU201" s="243" t="s">
        <v>87</v>
      </c>
      <c r="AY201" s="16" t="s">
        <v>132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6" t="s">
        <v>85</v>
      </c>
      <c r="BK201" s="144">
        <f>ROUND(I201*H201,2)</f>
        <v>0</v>
      </c>
      <c r="BL201" s="16" t="s">
        <v>139</v>
      </c>
      <c r="BM201" s="243" t="s">
        <v>441</v>
      </c>
    </row>
    <row r="202" s="2" customFormat="1">
      <c r="A202" s="39"/>
      <c r="B202" s="40"/>
      <c r="C202" s="41"/>
      <c r="D202" s="244" t="s">
        <v>141</v>
      </c>
      <c r="E202" s="41"/>
      <c r="F202" s="245" t="s">
        <v>442</v>
      </c>
      <c r="G202" s="41"/>
      <c r="H202" s="41"/>
      <c r="I202" s="246"/>
      <c r="J202" s="41"/>
      <c r="K202" s="41"/>
      <c r="L202" s="42"/>
      <c r="M202" s="247"/>
      <c r="N202" s="248"/>
      <c r="O202" s="92"/>
      <c r="P202" s="92"/>
      <c r="Q202" s="92"/>
      <c r="R202" s="92"/>
      <c r="S202" s="92"/>
      <c r="T202" s="92"/>
      <c r="U202" s="93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6" t="s">
        <v>141</v>
      </c>
      <c r="AU202" s="16" t="s">
        <v>87</v>
      </c>
    </row>
    <row r="203" s="2" customFormat="1">
      <c r="A203" s="39"/>
      <c r="B203" s="40"/>
      <c r="C203" s="41"/>
      <c r="D203" s="249" t="s">
        <v>143</v>
      </c>
      <c r="E203" s="41"/>
      <c r="F203" s="250" t="s">
        <v>443</v>
      </c>
      <c r="G203" s="41"/>
      <c r="H203" s="41"/>
      <c r="I203" s="246"/>
      <c r="J203" s="41"/>
      <c r="K203" s="41"/>
      <c r="L203" s="42"/>
      <c r="M203" s="247"/>
      <c r="N203" s="248"/>
      <c r="O203" s="92"/>
      <c r="P203" s="92"/>
      <c r="Q203" s="92"/>
      <c r="R203" s="92"/>
      <c r="S203" s="92"/>
      <c r="T203" s="92"/>
      <c r="U203" s="93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6" t="s">
        <v>143</v>
      </c>
      <c r="AU203" s="16" t="s">
        <v>87</v>
      </c>
    </row>
    <row r="204" s="2" customFormat="1">
      <c r="A204" s="39"/>
      <c r="B204" s="40"/>
      <c r="C204" s="41"/>
      <c r="D204" s="244" t="s">
        <v>315</v>
      </c>
      <c r="E204" s="41"/>
      <c r="F204" s="272" t="s">
        <v>444</v>
      </c>
      <c r="G204" s="41"/>
      <c r="H204" s="41"/>
      <c r="I204" s="246"/>
      <c r="J204" s="41"/>
      <c r="K204" s="41"/>
      <c r="L204" s="42"/>
      <c r="M204" s="247"/>
      <c r="N204" s="248"/>
      <c r="O204" s="92"/>
      <c r="P204" s="92"/>
      <c r="Q204" s="92"/>
      <c r="R204" s="92"/>
      <c r="S204" s="92"/>
      <c r="T204" s="92"/>
      <c r="U204" s="93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6" t="s">
        <v>315</v>
      </c>
      <c r="AU204" s="16" t="s">
        <v>87</v>
      </c>
    </row>
    <row r="205" s="2" customFormat="1" ht="21.75" customHeight="1">
      <c r="A205" s="39"/>
      <c r="B205" s="40"/>
      <c r="C205" s="232" t="s">
        <v>226</v>
      </c>
      <c r="D205" s="232" t="s">
        <v>134</v>
      </c>
      <c r="E205" s="233" t="s">
        <v>445</v>
      </c>
      <c r="F205" s="234" t="s">
        <v>446</v>
      </c>
      <c r="G205" s="235" t="s">
        <v>137</v>
      </c>
      <c r="H205" s="236">
        <v>222</v>
      </c>
      <c r="I205" s="237"/>
      <c r="J205" s="238">
        <f>ROUND(I205*H205,2)</f>
        <v>0</v>
      </c>
      <c r="K205" s="234" t="s">
        <v>138</v>
      </c>
      <c r="L205" s="42"/>
      <c r="M205" s="239" t="s">
        <v>1</v>
      </c>
      <c r="N205" s="240" t="s">
        <v>42</v>
      </c>
      <c r="O205" s="92"/>
      <c r="P205" s="241">
        <f>O205*H205</f>
        <v>0</v>
      </c>
      <c r="Q205" s="241">
        <v>6.9999999999999994E-05</v>
      </c>
      <c r="R205" s="241">
        <f>Q205*H205</f>
        <v>0.015539999999999998</v>
      </c>
      <c r="S205" s="241">
        <v>0</v>
      </c>
      <c r="T205" s="241">
        <f>S205*H205</f>
        <v>0</v>
      </c>
      <c r="U205" s="242" t="s">
        <v>1</v>
      </c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3" t="s">
        <v>139</v>
      </c>
      <c r="AT205" s="243" t="s">
        <v>134</v>
      </c>
      <c r="AU205" s="243" t="s">
        <v>87</v>
      </c>
      <c r="AY205" s="16" t="s">
        <v>132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6" t="s">
        <v>85</v>
      </c>
      <c r="BK205" s="144">
        <f>ROUND(I205*H205,2)</f>
        <v>0</v>
      </c>
      <c r="BL205" s="16" t="s">
        <v>139</v>
      </c>
      <c r="BM205" s="243" t="s">
        <v>447</v>
      </c>
    </row>
    <row r="206" s="2" customFormat="1">
      <c r="A206" s="39"/>
      <c r="B206" s="40"/>
      <c r="C206" s="41"/>
      <c r="D206" s="244" t="s">
        <v>141</v>
      </c>
      <c r="E206" s="41"/>
      <c r="F206" s="245" t="s">
        <v>448</v>
      </c>
      <c r="G206" s="41"/>
      <c r="H206" s="41"/>
      <c r="I206" s="246"/>
      <c r="J206" s="41"/>
      <c r="K206" s="41"/>
      <c r="L206" s="42"/>
      <c r="M206" s="247"/>
      <c r="N206" s="248"/>
      <c r="O206" s="92"/>
      <c r="P206" s="92"/>
      <c r="Q206" s="92"/>
      <c r="R206" s="92"/>
      <c r="S206" s="92"/>
      <c r="T206" s="92"/>
      <c r="U206" s="93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6" t="s">
        <v>141</v>
      </c>
      <c r="AU206" s="16" t="s">
        <v>87</v>
      </c>
    </row>
    <row r="207" s="2" customFormat="1">
      <c r="A207" s="39"/>
      <c r="B207" s="40"/>
      <c r="C207" s="41"/>
      <c r="D207" s="249" t="s">
        <v>143</v>
      </c>
      <c r="E207" s="41"/>
      <c r="F207" s="250" t="s">
        <v>449</v>
      </c>
      <c r="G207" s="41"/>
      <c r="H207" s="41"/>
      <c r="I207" s="246"/>
      <c r="J207" s="41"/>
      <c r="K207" s="41"/>
      <c r="L207" s="42"/>
      <c r="M207" s="247"/>
      <c r="N207" s="248"/>
      <c r="O207" s="92"/>
      <c r="P207" s="92"/>
      <c r="Q207" s="92"/>
      <c r="R207" s="92"/>
      <c r="S207" s="92"/>
      <c r="T207" s="92"/>
      <c r="U207" s="93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6" t="s">
        <v>143</v>
      </c>
      <c r="AU207" s="16" t="s">
        <v>87</v>
      </c>
    </row>
    <row r="208" s="2" customFormat="1">
      <c r="A208" s="39"/>
      <c r="B208" s="40"/>
      <c r="C208" s="41"/>
      <c r="D208" s="244" t="s">
        <v>315</v>
      </c>
      <c r="E208" s="41"/>
      <c r="F208" s="272" t="s">
        <v>450</v>
      </c>
      <c r="G208" s="41"/>
      <c r="H208" s="41"/>
      <c r="I208" s="246"/>
      <c r="J208" s="41"/>
      <c r="K208" s="41"/>
      <c r="L208" s="42"/>
      <c r="M208" s="247"/>
      <c r="N208" s="248"/>
      <c r="O208" s="92"/>
      <c r="P208" s="92"/>
      <c r="Q208" s="92"/>
      <c r="R208" s="92"/>
      <c r="S208" s="92"/>
      <c r="T208" s="92"/>
      <c r="U208" s="93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6" t="s">
        <v>315</v>
      </c>
      <c r="AU208" s="16" t="s">
        <v>87</v>
      </c>
    </row>
    <row r="209" s="2" customFormat="1" ht="24.15" customHeight="1">
      <c r="A209" s="39"/>
      <c r="B209" s="40"/>
      <c r="C209" s="232" t="s">
        <v>232</v>
      </c>
      <c r="D209" s="232" t="s">
        <v>134</v>
      </c>
      <c r="E209" s="233" t="s">
        <v>451</v>
      </c>
      <c r="F209" s="234" t="s">
        <v>452</v>
      </c>
      <c r="G209" s="235" t="s">
        <v>199</v>
      </c>
      <c r="H209" s="236">
        <v>20</v>
      </c>
      <c r="I209" s="237"/>
      <c r="J209" s="238">
        <f>ROUND(I209*H209,2)</f>
        <v>0</v>
      </c>
      <c r="K209" s="234" t="s">
        <v>138</v>
      </c>
      <c r="L209" s="42"/>
      <c r="M209" s="239" t="s">
        <v>1</v>
      </c>
      <c r="N209" s="240" t="s">
        <v>42</v>
      </c>
      <c r="O209" s="92"/>
      <c r="P209" s="241">
        <f>O209*H209</f>
        <v>0</v>
      </c>
      <c r="Q209" s="241">
        <v>0</v>
      </c>
      <c r="R209" s="241">
        <f>Q209*H209</f>
        <v>0</v>
      </c>
      <c r="S209" s="241">
        <v>0.017999999999999999</v>
      </c>
      <c r="T209" s="241">
        <f>S209*H209</f>
        <v>0.35999999999999999</v>
      </c>
      <c r="U209" s="242" t="s">
        <v>1</v>
      </c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3" t="s">
        <v>139</v>
      </c>
      <c r="AT209" s="243" t="s">
        <v>134</v>
      </c>
      <c r="AU209" s="243" t="s">
        <v>87</v>
      </c>
      <c r="AY209" s="16" t="s">
        <v>132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6" t="s">
        <v>85</v>
      </c>
      <c r="BK209" s="144">
        <f>ROUND(I209*H209,2)</f>
        <v>0</v>
      </c>
      <c r="BL209" s="16" t="s">
        <v>139</v>
      </c>
      <c r="BM209" s="243" t="s">
        <v>453</v>
      </c>
    </row>
    <row r="210" s="2" customFormat="1">
      <c r="A210" s="39"/>
      <c r="B210" s="40"/>
      <c r="C210" s="41"/>
      <c r="D210" s="244" t="s">
        <v>141</v>
      </c>
      <c r="E210" s="41"/>
      <c r="F210" s="245" t="s">
        <v>454</v>
      </c>
      <c r="G210" s="41"/>
      <c r="H210" s="41"/>
      <c r="I210" s="246"/>
      <c r="J210" s="41"/>
      <c r="K210" s="41"/>
      <c r="L210" s="42"/>
      <c r="M210" s="247"/>
      <c r="N210" s="248"/>
      <c r="O210" s="92"/>
      <c r="P210" s="92"/>
      <c r="Q210" s="92"/>
      <c r="R210" s="92"/>
      <c r="S210" s="92"/>
      <c r="T210" s="92"/>
      <c r="U210" s="93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6" t="s">
        <v>141</v>
      </c>
      <c r="AU210" s="16" t="s">
        <v>87</v>
      </c>
    </row>
    <row r="211" s="2" customFormat="1">
      <c r="A211" s="39"/>
      <c r="B211" s="40"/>
      <c r="C211" s="41"/>
      <c r="D211" s="249" t="s">
        <v>143</v>
      </c>
      <c r="E211" s="41"/>
      <c r="F211" s="250" t="s">
        <v>455</v>
      </c>
      <c r="G211" s="41"/>
      <c r="H211" s="41"/>
      <c r="I211" s="246"/>
      <c r="J211" s="41"/>
      <c r="K211" s="41"/>
      <c r="L211" s="42"/>
      <c r="M211" s="247"/>
      <c r="N211" s="248"/>
      <c r="O211" s="92"/>
      <c r="P211" s="92"/>
      <c r="Q211" s="92"/>
      <c r="R211" s="92"/>
      <c r="S211" s="92"/>
      <c r="T211" s="92"/>
      <c r="U211" s="93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6" t="s">
        <v>143</v>
      </c>
      <c r="AU211" s="16" t="s">
        <v>87</v>
      </c>
    </row>
    <row r="212" s="13" customFormat="1">
      <c r="A212" s="13"/>
      <c r="B212" s="251"/>
      <c r="C212" s="252"/>
      <c r="D212" s="244" t="s">
        <v>156</v>
      </c>
      <c r="E212" s="253" t="s">
        <v>1</v>
      </c>
      <c r="F212" s="254" t="s">
        <v>249</v>
      </c>
      <c r="G212" s="252"/>
      <c r="H212" s="255">
        <v>20</v>
      </c>
      <c r="I212" s="256"/>
      <c r="J212" s="252"/>
      <c r="K212" s="252"/>
      <c r="L212" s="257"/>
      <c r="M212" s="258"/>
      <c r="N212" s="259"/>
      <c r="O212" s="259"/>
      <c r="P212" s="259"/>
      <c r="Q212" s="259"/>
      <c r="R212" s="259"/>
      <c r="S212" s="259"/>
      <c r="T212" s="259"/>
      <c r="U212" s="260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1" t="s">
        <v>156</v>
      </c>
      <c r="AU212" s="261" t="s">
        <v>87</v>
      </c>
      <c r="AV212" s="13" t="s">
        <v>87</v>
      </c>
      <c r="AW212" s="13" t="s">
        <v>32</v>
      </c>
      <c r="AX212" s="13" t="s">
        <v>85</v>
      </c>
      <c r="AY212" s="261" t="s">
        <v>132</v>
      </c>
    </row>
    <row r="213" s="2" customFormat="1" ht="24.15" customHeight="1">
      <c r="A213" s="39"/>
      <c r="B213" s="40"/>
      <c r="C213" s="232" t="s">
        <v>238</v>
      </c>
      <c r="D213" s="232" t="s">
        <v>134</v>
      </c>
      <c r="E213" s="233" t="s">
        <v>456</v>
      </c>
      <c r="F213" s="234" t="s">
        <v>457</v>
      </c>
      <c r="G213" s="235" t="s">
        <v>199</v>
      </c>
      <c r="H213" s="236">
        <v>121.7</v>
      </c>
      <c r="I213" s="237"/>
      <c r="J213" s="238">
        <f>ROUND(I213*H213,2)</f>
        <v>0</v>
      </c>
      <c r="K213" s="234" t="s">
        <v>138</v>
      </c>
      <c r="L213" s="42"/>
      <c r="M213" s="239" t="s">
        <v>1</v>
      </c>
      <c r="N213" s="240" t="s">
        <v>42</v>
      </c>
      <c r="O213" s="92"/>
      <c r="P213" s="241">
        <f>O213*H213</f>
        <v>0</v>
      </c>
      <c r="Q213" s="241">
        <v>0</v>
      </c>
      <c r="R213" s="241">
        <f>Q213*H213</f>
        <v>0</v>
      </c>
      <c r="S213" s="241">
        <v>0</v>
      </c>
      <c r="T213" s="241">
        <f>S213*H213</f>
        <v>0</v>
      </c>
      <c r="U213" s="242" t="s">
        <v>1</v>
      </c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3" t="s">
        <v>139</v>
      </c>
      <c r="AT213" s="243" t="s">
        <v>134</v>
      </c>
      <c r="AU213" s="243" t="s">
        <v>87</v>
      </c>
      <c r="AY213" s="16" t="s">
        <v>132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6" t="s">
        <v>85</v>
      </c>
      <c r="BK213" s="144">
        <f>ROUND(I213*H213,2)</f>
        <v>0</v>
      </c>
      <c r="BL213" s="16" t="s">
        <v>139</v>
      </c>
      <c r="BM213" s="243" t="s">
        <v>458</v>
      </c>
    </row>
    <row r="214" s="2" customFormat="1">
      <c r="A214" s="39"/>
      <c r="B214" s="40"/>
      <c r="C214" s="41"/>
      <c r="D214" s="244" t="s">
        <v>141</v>
      </c>
      <c r="E214" s="41"/>
      <c r="F214" s="245" t="s">
        <v>457</v>
      </c>
      <c r="G214" s="41"/>
      <c r="H214" s="41"/>
      <c r="I214" s="246"/>
      <c r="J214" s="41"/>
      <c r="K214" s="41"/>
      <c r="L214" s="42"/>
      <c r="M214" s="247"/>
      <c r="N214" s="248"/>
      <c r="O214" s="92"/>
      <c r="P214" s="92"/>
      <c r="Q214" s="92"/>
      <c r="R214" s="92"/>
      <c r="S214" s="92"/>
      <c r="T214" s="92"/>
      <c r="U214" s="93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6" t="s">
        <v>141</v>
      </c>
      <c r="AU214" s="16" t="s">
        <v>87</v>
      </c>
    </row>
    <row r="215" s="2" customFormat="1">
      <c r="A215" s="39"/>
      <c r="B215" s="40"/>
      <c r="C215" s="41"/>
      <c r="D215" s="249" t="s">
        <v>143</v>
      </c>
      <c r="E215" s="41"/>
      <c r="F215" s="250" t="s">
        <v>459</v>
      </c>
      <c r="G215" s="41"/>
      <c r="H215" s="41"/>
      <c r="I215" s="246"/>
      <c r="J215" s="41"/>
      <c r="K215" s="41"/>
      <c r="L215" s="42"/>
      <c r="M215" s="247"/>
      <c r="N215" s="248"/>
      <c r="O215" s="92"/>
      <c r="P215" s="92"/>
      <c r="Q215" s="92"/>
      <c r="R215" s="92"/>
      <c r="S215" s="92"/>
      <c r="T215" s="92"/>
      <c r="U215" s="93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6" t="s">
        <v>143</v>
      </c>
      <c r="AU215" s="16" t="s">
        <v>87</v>
      </c>
    </row>
    <row r="216" s="13" customFormat="1">
      <c r="A216" s="13"/>
      <c r="B216" s="251"/>
      <c r="C216" s="252"/>
      <c r="D216" s="244" t="s">
        <v>156</v>
      </c>
      <c r="E216" s="253" t="s">
        <v>1</v>
      </c>
      <c r="F216" s="254" t="s">
        <v>382</v>
      </c>
      <c r="G216" s="252"/>
      <c r="H216" s="255">
        <v>121.7</v>
      </c>
      <c r="I216" s="256"/>
      <c r="J216" s="252"/>
      <c r="K216" s="252"/>
      <c r="L216" s="257"/>
      <c r="M216" s="258"/>
      <c r="N216" s="259"/>
      <c r="O216" s="259"/>
      <c r="P216" s="259"/>
      <c r="Q216" s="259"/>
      <c r="R216" s="259"/>
      <c r="S216" s="259"/>
      <c r="T216" s="259"/>
      <c r="U216" s="260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156</v>
      </c>
      <c r="AU216" s="261" t="s">
        <v>87</v>
      </c>
      <c r="AV216" s="13" t="s">
        <v>87</v>
      </c>
      <c r="AW216" s="13" t="s">
        <v>32</v>
      </c>
      <c r="AX216" s="13" t="s">
        <v>85</v>
      </c>
      <c r="AY216" s="261" t="s">
        <v>132</v>
      </c>
    </row>
    <row r="217" s="2" customFormat="1" ht="24.15" customHeight="1">
      <c r="A217" s="39"/>
      <c r="B217" s="40"/>
      <c r="C217" s="232" t="s">
        <v>243</v>
      </c>
      <c r="D217" s="232" t="s">
        <v>134</v>
      </c>
      <c r="E217" s="233" t="s">
        <v>460</v>
      </c>
      <c r="F217" s="234" t="s">
        <v>461</v>
      </c>
      <c r="G217" s="235" t="s">
        <v>199</v>
      </c>
      <c r="H217" s="236">
        <v>68.200000000000003</v>
      </c>
      <c r="I217" s="237"/>
      <c r="J217" s="238">
        <f>ROUND(I217*H217,2)</f>
        <v>0</v>
      </c>
      <c r="K217" s="234" t="s">
        <v>138</v>
      </c>
      <c r="L217" s="42"/>
      <c r="M217" s="239" t="s">
        <v>1</v>
      </c>
      <c r="N217" s="240" t="s">
        <v>42</v>
      </c>
      <c r="O217" s="92"/>
      <c r="P217" s="241">
        <f>O217*H217</f>
        <v>0</v>
      </c>
      <c r="Q217" s="241">
        <v>0.038850000000000003</v>
      </c>
      <c r="R217" s="241">
        <f>Q217*H217</f>
        <v>2.6495700000000002</v>
      </c>
      <c r="S217" s="241">
        <v>0</v>
      </c>
      <c r="T217" s="241">
        <f>S217*H217</f>
        <v>0</v>
      </c>
      <c r="U217" s="242" t="s">
        <v>1</v>
      </c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3" t="s">
        <v>139</v>
      </c>
      <c r="AT217" s="243" t="s">
        <v>134</v>
      </c>
      <c r="AU217" s="243" t="s">
        <v>87</v>
      </c>
      <c r="AY217" s="16" t="s">
        <v>132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6" t="s">
        <v>85</v>
      </c>
      <c r="BK217" s="144">
        <f>ROUND(I217*H217,2)</f>
        <v>0</v>
      </c>
      <c r="BL217" s="16" t="s">
        <v>139</v>
      </c>
      <c r="BM217" s="243" t="s">
        <v>462</v>
      </c>
    </row>
    <row r="218" s="2" customFormat="1">
      <c r="A218" s="39"/>
      <c r="B218" s="40"/>
      <c r="C218" s="41"/>
      <c r="D218" s="244" t="s">
        <v>141</v>
      </c>
      <c r="E218" s="41"/>
      <c r="F218" s="245" t="s">
        <v>463</v>
      </c>
      <c r="G218" s="41"/>
      <c r="H218" s="41"/>
      <c r="I218" s="246"/>
      <c r="J218" s="41"/>
      <c r="K218" s="41"/>
      <c r="L218" s="42"/>
      <c r="M218" s="247"/>
      <c r="N218" s="248"/>
      <c r="O218" s="92"/>
      <c r="P218" s="92"/>
      <c r="Q218" s="92"/>
      <c r="R218" s="92"/>
      <c r="S218" s="92"/>
      <c r="T218" s="92"/>
      <c r="U218" s="93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6" t="s">
        <v>141</v>
      </c>
      <c r="AU218" s="16" t="s">
        <v>87</v>
      </c>
    </row>
    <row r="219" s="2" customFormat="1">
      <c r="A219" s="39"/>
      <c r="B219" s="40"/>
      <c r="C219" s="41"/>
      <c r="D219" s="249" t="s">
        <v>143</v>
      </c>
      <c r="E219" s="41"/>
      <c r="F219" s="250" t="s">
        <v>464</v>
      </c>
      <c r="G219" s="41"/>
      <c r="H219" s="41"/>
      <c r="I219" s="246"/>
      <c r="J219" s="41"/>
      <c r="K219" s="41"/>
      <c r="L219" s="42"/>
      <c r="M219" s="247"/>
      <c r="N219" s="248"/>
      <c r="O219" s="92"/>
      <c r="P219" s="92"/>
      <c r="Q219" s="92"/>
      <c r="R219" s="92"/>
      <c r="S219" s="92"/>
      <c r="T219" s="92"/>
      <c r="U219" s="93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6" t="s">
        <v>143</v>
      </c>
      <c r="AU219" s="16" t="s">
        <v>87</v>
      </c>
    </row>
    <row r="220" s="13" customFormat="1">
      <c r="A220" s="13"/>
      <c r="B220" s="251"/>
      <c r="C220" s="252"/>
      <c r="D220" s="244" t="s">
        <v>156</v>
      </c>
      <c r="E220" s="253" t="s">
        <v>1</v>
      </c>
      <c r="F220" s="254" t="s">
        <v>465</v>
      </c>
      <c r="G220" s="252"/>
      <c r="H220" s="255">
        <v>68.200000000000003</v>
      </c>
      <c r="I220" s="256"/>
      <c r="J220" s="252"/>
      <c r="K220" s="252"/>
      <c r="L220" s="257"/>
      <c r="M220" s="258"/>
      <c r="N220" s="259"/>
      <c r="O220" s="259"/>
      <c r="P220" s="259"/>
      <c r="Q220" s="259"/>
      <c r="R220" s="259"/>
      <c r="S220" s="259"/>
      <c r="T220" s="259"/>
      <c r="U220" s="260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156</v>
      </c>
      <c r="AU220" s="261" t="s">
        <v>87</v>
      </c>
      <c r="AV220" s="13" t="s">
        <v>87</v>
      </c>
      <c r="AW220" s="13" t="s">
        <v>32</v>
      </c>
      <c r="AX220" s="13" t="s">
        <v>85</v>
      </c>
      <c r="AY220" s="261" t="s">
        <v>132</v>
      </c>
    </row>
    <row r="221" s="2" customFormat="1" ht="24.15" customHeight="1">
      <c r="A221" s="39"/>
      <c r="B221" s="40"/>
      <c r="C221" s="232" t="s">
        <v>249</v>
      </c>
      <c r="D221" s="232" t="s">
        <v>134</v>
      </c>
      <c r="E221" s="233" t="s">
        <v>466</v>
      </c>
      <c r="F221" s="234" t="s">
        <v>467</v>
      </c>
      <c r="G221" s="235" t="s">
        <v>199</v>
      </c>
      <c r="H221" s="236">
        <v>41</v>
      </c>
      <c r="I221" s="237"/>
      <c r="J221" s="238">
        <f>ROUND(I221*H221,2)</f>
        <v>0</v>
      </c>
      <c r="K221" s="234" t="s">
        <v>138</v>
      </c>
      <c r="L221" s="42"/>
      <c r="M221" s="239" t="s">
        <v>1</v>
      </c>
      <c r="N221" s="240" t="s">
        <v>42</v>
      </c>
      <c r="O221" s="92"/>
      <c r="P221" s="241">
        <f>O221*H221</f>
        <v>0</v>
      </c>
      <c r="Q221" s="241">
        <v>0.060429999999999998</v>
      </c>
      <c r="R221" s="241">
        <f>Q221*H221</f>
        <v>2.47763</v>
      </c>
      <c r="S221" s="241">
        <v>0</v>
      </c>
      <c r="T221" s="241">
        <f>S221*H221</f>
        <v>0</v>
      </c>
      <c r="U221" s="242" t="s">
        <v>1</v>
      </c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3" t="s">
        <v>139</v>
      </c>
      <c r="AT221" s="243" t="s">
        <v>134</v>
      </c>
      <c r="AU221" s="243" t="s">
        <v>87</v>
      </c>
      <c r="AY221" s="16" t="s">
        <v>132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6" t="s">
        <v>85</v>
      </c>
      <c r="BK221" s="144">
        <f>ROUND(I221*H221,2)</f>
        <v>0</v>
      </c>
      <c r="BL221" s="16" t="s">
        <v>139</v>
      </c>
      <c r="BM221" s="243" t="s">
        <v>468</v>
      </c>
    </row>
    <row r="222" s="2" customFormat="1">
      <c r="A222" s="39"/>
      <c r="B222" s="40"/>
      <c r="C222" s="41"/>
      <c r="D222" s="244" t="s">
        <v>141</v>
      </c>
      <c r="E222" s="41"/>
      <c r="F222" s="245" t="s">
        <v>469</v>
      </c>
      <c r="G222" s="41"/>
      <c r="H222" s="41"/>
      <c r="I222" s="246"/>
      <c r="J222" s="41"/>
      <c r="K222" s="41"/>
      <c r="L222" s="42"/>
      <c r="M222" s="247"/>
      <c r="N222" s="248"/>
      <c r="O222" s="92"/>
      <c r="P222" s="92"/>
      <c r="Q222" s="92"/>
      <c r="R222" s="92"/>
      <c r="S222" s="92"/>
      <c r="T222" s="92"/>
      <c r="U222" s="93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6" t="s">
        <v>141</v>
      </c>
      <c r="AU222" s="16" t="s">
        <v>87</v>
      </c>
    </row>
    <row r="223" s="2" customFormat="1">
      <c r="A223" s="39"/>
      <c r="B223" s="40"/>
      <c r="C223" s="41"/>
      <c r="D223" s="249" t="s">
        <v>143</v>
      </c>
      <c r="E223" s="41"/>
      <c r="F223" s="250" t="s">
        <v>470</v>
      </c>
      <c r="G223" s="41"/>
      <c r="H223" s="41"/>
      <c r="I223" s="246"/>
      <c r="J223" s="41"/>
      <c r="K223" s="41"/>
      <c r="L223" s="42"/>
      <c r="M223" s="247"/>
      <c r="N223" s="248"/>
      <c r="O223" s="92"/>
      <c r="P223" s="92"/>
      <c r="Q223" s="92"/>
      <c r="R223" s="92"/>
      <c r="S223" s="92"/>
      <c r="T223" s="92"/>
      <c r="U223" s="93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6" t="s">
        <v>143</v>
      </c>
      <c r="AU223" s="16" t="s">
        <v>87</v>
      </c>
    </row>
    <row r="224" s="13" customFormat="1">
      <c r="A224" s="13"/>
      <c r="B224" s="251"/>
      <c r="C224" s="252"/>
      <c r="D224" s="244" t="s">
        <v>156</v>
      </c>
      <c r="E224" s="253" t="s">
        <v>1</v>
      </c>
      <c r="F224" s="254" t="s">
        <v>471</v>
      </c>
      <c r="G224" s="252"/>
      <c r="H224" s="255">
        <v>41</v>
      </c>
      <c r="I224" s="256"/>
      <c r="J224" s="252"/>
      <c r="K224" s="252"/>
      <c r="L224" s="257"/>
      <c r="M224" s="258"/>
      <c r="N224" s="259"/>
      <c r="O224" s="259"/>
      <c r="P224" s="259"/>
      <c r="Q224" s="259"/>
      <c r="R224" s="259"/>
      <c r="S224" s="259"/>
      <c r="T224" s="259"/>
      <c r="U224" s="260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1" t="s">
        <v>156</v>
      </c>
      <c r="AU224" s="261" t="s">
        <v>87</v>
      </c>
      <c r="AV224" s="13" t="s">
        <v>87</v>
      </c>
      <c r="AW224" s="13" t="s">
        <v>32</v>
      </c>
      <c r="AX224" s="13" t="s">
        <v>85</v>
      </c>
      <c r="AY224" s="261" t="s">
        <v>132</v>
      </c>
    </row>
    <row r="225" s="2" customFormat="1" ht="24.15" customHeight="1">
      <c r="A225" s="39"/>
      <c r="B225" s="40"/>
      <c r="C225" s="232" t="s">
        <v>7</v>
      </c>
      <c r="D225" s="232" t="s">
        <v>134</v>
      </c>
      <c r="E225" s="233" t="s">
        <v>472</v>
      </c>
      <c r="F225" s="234" t="s">
        <v>473</v>
      </c>
      <c r="G225" s="235" t="s">
        <v>199</v>
      </c>
      <c r="H225" s="236">
        <v>76.599999999999994</v>
      </c>
      <c r="I225" s="237"/>
      <c r="J225" s="238">
        <f>ROUND(I225*H225,2)</f>
        <v>0</v>
      </c>
      <c r="K225" s="234" t="s">
        <v>138</v>
      </c>
      <c r="L225" s="42"/>
      <c r="M225" s="239" t="s">
        <v>1</v>
      </c>
      <c r="N225" s="240" t="s">
        <v>42</v>
      </c>
      <c r="O225" s="92"/>
      <c r="P225" s="241">
        <f>O225*H225</f>
        <v>0</v>
      </c>
      <c r="Q225" s="241">
        <v>0.20143</v>
      </c>
      <c r="R225" s="241">
        <f>Q225*H225</f>
        <v>15.429537999999999</v>
      </c>
      <c r="S225" s="241">
        <v>0</v>
      </c>
      <c r="T225" s="241">
        <f>S225*H225</f>
        <v>0</v>
      </c>
      <c r="U225" s="242" t="s">
        <v>1</v>
      </c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3" t="s">
        <v>139</v>
      </c>
      <c r="AT225" s="243" t="s">
        <v>134</v>
      </c>
      <c r="AU225" s="243" t="s">
        <v>87</v>
      </c>
      <c r="AY225" s="16" t="s">
        <v>132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6" t="s">
        <v>85</v>
      </c>
      <c r="BK225" s="144">
        <f>ROUND(I225*H225,2)</f>
        <v>0</v>
      </c>
      <c r="BL225" s="16" t="s">
        <v>139</v>
      </c>
      <c r="BM225" s="243" t="s">
        <v>474</v>
      </c>
    </row>
    <row r="226" s="2" customFormat="1">
      <c r="A226" s="39"/>
      <c r="B226" s="40"/>
      <c r="C226" s="41"/>
      <c r="D226" s="244" t="s">
        <v>141</v>
      </c>
      <c r="E226" s="41"/>
      <c r="F226" s="245" t="s">
        <v>475</v>
      </c>
      <c r="G226" s="41"/>
      <c r="H226" s="41"/>
      <c r="I226" s="246"/>
      <c r="J226" s="41"/>
      <c r="K226" s="41"/>
      <c r="L226" s="42"/>
      <c r="M226" s="247"/>
      <c r="N226" s="248"/>
      <c r="O226" s="92"/>
      <c r="P226" s="92"/>
      <c r="Q226" s="92"/>
      <c r="R226" s="92"/>
      <c r="S226" s="92"/>
      <c r="T226" s="92"/>
      <c r="U226" s="93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6" t="s">
        <v>141</v>
      </c>
      <c r="AU226" s="16" t="s">
        <v>87</v>
      </c>
    </row>
    <row r="227" s="2" customFormat="1">
      <c r="A227" s="39"/>
      <c r="B227" s="40"/>
      <c r="C227" s="41"/>
      <c r="D227" s="249" t="s">
        <v>143</v>
      </c>
      <c r="E227" s="41"/>
      <c r="F227" s="250" t="s">
        <v>476</v>
      </c>
      <c r="G227" s="41"/>
      <c r="H227" s="41"/>
      <c r="I227" s="246"/>
      <c r="J227" s="41"/>
      <c r="K227" s="41"/>
      <c r="L227" s="42"/>
      <c r="M227" s="247"/>
      <c r="N227" s="248"/>
      <c r="O227" s="92"/>
      <c r="P227" s="92"/>
      <c r="Q227" s="92"/>
      <c r="R227" s="92"/>
      <c r="S227" s="92"/>
      <c r="T227" s="92"/>
      <c r="U227" s="93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6" t="s">
        <v>143</v>
      </c>
      <c r="AU227" s="16" t="s">
        <v>87</v>
      </c>
    </row>
    <row r="228" s="13" customFormat="1">
      <c r="A228" s="13"/>
      <c r="B228" s="251"/>
      <c r="C228" s="252"/>
      <c r="D228" s="244" t="s">
        <v>156</v>
      </c>
      <c r="E228" s="253" t="s">
        <v>1</v>
      </c>
      <c r="F228" s="254" t="s">
        <v>477</v>
      </c>
      <c r="G228" s="252"/>
      <c r="H228" s="255">
        <v>76.599999999999994</v>
      </c>
      <c r="I228" s="256"/>
      <c r="J228" s="252"/>
      <c r="K228" s="252"/>
      <c r="L228" s="257"/>
      <c r="M228" s="258"/>
      <c r="N228" s="259"/>
      <c r="O228" s="259"/>
      <c r="P228" s="259"/>
      <c r="Q228" s="259"/>
      <c r="R228" s="259"/>
      <c r="S228" s="259"/>
      <c r="T228" s="259"/>
      <c r="U228" s="260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1" t="s">
        <v>156</v>
      </c>
      <c r="AU228" s="261" t="s">
        <v>87</v>
      </c>
      <c r="AV228" s="13" t="s">
        <v>87</v>
      </c>
      <c r="AW228" s="13" t="s">
        <v>32</v>
      </c>
      <c r="AX228" s="13" t="s">
        <v>85</v>
      </c>
      <c r="AY228" s="261" t="s">
        <v>132</v>
      </c>
    </row>
    <row r="229" s="2" customFormat="1" ht="33" customHeight="1">
      <c r="A229" s="39"/>
      <c r="B229" s="40"/>
      <c r="C229" s="232" t="s">
        <v>260</v>
      </c>
      <c r="D229" s="232" t="s">
        <v>134</v>
      </c>
      <c r="E229" s="233" t="s">
        <v>478</v>
      </c>
      <c r="F229" s="234" t="s">
        <v>479</v>
      </c>
      <c r="G229" s="235" t="s">
        <v>349</v>
      </c>
      <c r="H229" s="236">
        <v>15</v>
      </c>
      <c r="I229" s="237"/>
      <c r="J229" s="238">
        <f>ROUND(I229*H229,2)</f>
        <v>0</v>
      </c>
      <c r="K229" s="234" t="s">
        <v>138</v>
      </c>
      <c r="L229" s="42"/>
      <c r="M229" s="239" t="s">
        <v>1</v>
      </c>
      <c r="N229" s="240" t="s">
        <v>42</v>
      </c>
      <c r="O229" s="92"/>
      <c r="P229" s="241">
        <f>O229*H229</f>
        <v>0</v>
      </c>
      <c r="Q229" s="241">
        <v>0.0012099999999999999</v>
      </c>
      <c r="R229" s="241">
        <f>Q229*H229</f>
        <v>0.018149999999999999</v>
      </c>
      <c r="S229" s="241">
        <v>0</v>
      </c>
      <c r="T229" s="241">
        <f>S229*H229</f>
        <v>0</v>
      </c>
      <c r="U229" s="242" t="s">
        <v>1</v>
      </c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3" t="s">
        <v>139</v>
      </c>
      <c r="AT229" s="243" t="s">
        <v>134</v>
      </c>
      <c r="AU229" s="243" t="s">
        <v>87</v>
      </c>
      <c r="AY229" s="16" t="s">
        <v>132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6" t="s">
        <v>85</v>
      </c>
      <c r="BK229" s="144">
        <f>ROUND(I229*H229,2)</f>
        <v>0</v>
      </c>
      <c r="BL229" s="16" t="s">
        <v>139</v>
      </c>
      <c r="BM229" s="243" t="s">
        <v>480</v>
      </c>
    </row>
    <row r="230" s="2" customFormat="1">
      <c r="A230" s="39"/>
      <c r="B230" s="40"/>
      <c r="C230" s="41"/>
      <c r="D230" s="244" t="s">
        <v>141</v>
      </c>
      <c r="E230" s="41"/>
      <c r="F230" s="245" t="s">
        <v>481</v>
      </c>
      <c r="G230" s="41"/>
      <c r="H230" s="41"/>
      <c r="I230" s="246"/>
      <c r="J230" s="41"/>
      <c r="K230" s="41"/>
      <c r="L230" s="42"/>
      <c r="M230" s="247"/>
      <c r="N230" s="248"/>
      <c r="O230" s="92"/>
      <c r="P230" s="92"/>
      <c r="Q230" s="92"/>
      <c r="R230" s="92"/>
      <c r="S230" s="92"/>
      <c r="T230" s="92"/>
      <c r="U230" s="93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6" t="s">
        <v>141</v>
      </c>
      <c r="AU230" s="16" t="s">
        <v>87</v>
      </c>
    </row>
    <row r="231" s="2" customFormat="1">
      <c r="A231" s="39"/>
      <c r="B231" s="40"/>
      <c r="C231" s="41"/>
      <c r="D231" s="249" t="s">
        <v>143</v>
      </c>
      <c r="E231" s="41"/>
      <c r="F231" s="250" t="s">
        <v>482</v>
      </c>
      <c r="G231" s="41"/>
      <c r="H231" s="41"/>
      <c r="I231" s="246"/>
      <c r="J231" s="41"/>
      <c r="K231" s="41"/>
      <c r="L231" s="42"/>
      <c r="M231" s="247"/>
      <c r="N231" s="248"/>
      <c r="O231" s="92"/>
      <c r="P231" s="92"/>
      <c r="Q231" s="92"/>
      <c r="R231" s="92"/>
      <c r="S231" s="92"/>
      <c r="T231" s="92"/>
      <c r="U231" s="93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6" t="s">
        <v>143</v>
      </c>
      <c r="AU231" s="16" t="s">
        <v>87</v>
      </c>
    </row>
    <row r="232" s="2" customFormat="1">
      <c r="A232" s="39"/>
      <c r="B232" s="40"/>
      <c r="C232" s="41"/>
      <c r="D232" s="244" t="s">
        <v>315</v>
      </c>
      <c r="E232" s="41"/>
      <c r="F232" s="272" t="s">
        <v>483</v>
      </c>
      <c r="G232" s="41"/>
      <c r="H232" s="41"/>
      <c r="I232" s="246"/>
      <c r="J232" s="41"/>
      <c r="K232" s="41"/>
      <c r="L232" s="42"/>
      <c r="M232" s="247"/>
      <c r="N232" s="248"/>
      <c r="O232" s="92"/>
      <c r="P232" s="92"/>
      <c r="Q232" s="92"/>
      <c r="R232" s="92"/>
      <c r="S232" s="92"/>
      <c r="T232" s="92"/>
      <c r="U232" s="93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6" t="s">
        <v>315</v>
      </c>
      <c r="AU232" s="16" t="s">
        <v>87</v>
      </c>
    </row>
    <row r="233" s="2" customFormat="1" ht="16.5" customHeight="1">
      <c r="A233" s="39"/>
      <c r="B233" s="40"/>
      <c r="C233" s="232" t="s">
        <v>269</v>
      </c>
      <c r="D233" s="232" t="s">
        <v>134</v>
      </c>
      <c r="E233" s="233" t="s">
        <v>484</v>
      </c>
      <c r="F233" s="234" t="s">
        <v>485</v>
      </c>
      <c r="G233" s="235" t="s">
        <v>486</v>
      </c>
      <c r="H233" s="236">
        <v>1</v>
      </c>
      <c r="I233" s="237"/>
      <c r="J233" s="238">
        <f>ROUND(I233*H233,2)</f>
        <v>0</v>
      </c>
      <c r="K233" s="234" t="s">
        <v>1</v>
      </c>
      <c r="L233" s="42"/>
      <c r="M233" s="239" t="s">
        <v>1</v>
      </c>
      <c r="N233" s="240" t="s">
        <v>42</v>
      </c>
      <c r="O233" s="92"/>
      <c r="P233" s="241">
        <f>O233*H233</f>
        <v>0</v>
      </c>
      <c r="Q233" s="241">
        <v>0</v>
      </c>
      <c r="R233" s="241">
        <f>Q233*H233</f>
        <v>0</v>
      </c>
      <c r="S233" s="241">
        <v>0</v>
      </c>
      <c r="T233" s="241">
        <f>S233*H233</f>
        <v>0</v>
      </c>
      <c r="U233" s="242" t="s">
        <v>1</v>
      </c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3" t="s">
        <v>139</v>
      </c>
      <c r="AT233" s="243" t="s">
        <v>134</v>
      </c>
      <c r="AU233" s="243" t="s">
        <v>87</v>
      </c>
      <c r="AY233" s="16" t="s">
        <v>132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6" t="s">
        <v>85</v>
      </c>
      <c r="BK233" s="144">
        <f>ROUND(I233*H233,2)</f>
        <v>0</v>
      </c>
      <c r="BL233" s="16" t="s">
        <v>139</v>
      </c>
      <c r="BM233" s="243" t="s">
        <v>487</v>
      </c>
    </row>
    <row r="234" s="2" customFormat="1">
      <c r="A234" s="39"/>
      <c r="B234" s="40"/>
      <c r="C234" s="41"/>
      <c r="D234" s="244" t="s">
        <v>141</v>
      </c>
      <c r="E234" s="41"/>
      <c r="F234" s="245" t="s">
        <v>485</v>
      </c>
      <c r="G234" s="41"/>
      <c r="H234" s="41"/>
      <c r="I234" s="246"/>
      <c r="J234" s="41"/>
      <c r="K234" s="41"/>
      <c r="L234" s="42"/>
      <c r="M234" s="247"/>
      <c r="N234" s="248"/>
      <c r="O234" s="92"/>
      <c r="P234" s="92"/>
      <c r="Q234" s="92"/>
      <c r="R234" s="92"/>
      <c r="S234" s="92"/>
      <c r="T234" s="92"/>
      <c r="U234" s="93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6" t="s">
        <v>141</v>
      </c>
      <c r="AU234" s="16" t="s">
        <v>87</v>
      </c>
    </row>
    <row r="235" s="2" customFormat="1">
      <c r="A235" s="39"/>
      <c r="B235" s="40"/>
      <c r="C235" s="41"/>
      <c r="D235" s="244" t="s">
        <v>315</v>
      </c>
      <c r="E235" s="41"/>
      <c r="F235" s="272" t="s">
        <v>488</v>
      </c>
      <c r="G235" s="41"/>
      <c r="H235" s="41"/>
      <c r="I235" s="246"/>
      <c r="J235" s="41"/>
      <c r="K235" s="41"/>
      <c r="L235" s="42"/>
      <c r="M235" s="247"/>
      <c r="N235" s="248"/>
      <c r="O235" s="92"/>
      <c r="P235" s="92"/>
      <c r="Q235" s="92"/>
      <c r="R235" s="92"/>
      <c r="S235" s="92"/>
      <c r="T235" s="92"/>
      <c r="U235" s="93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6" t="s">
        <v>315</v>
      </c>
      <c r="AU235" s="16" t="s">
        <v>87</v>
      </c>
    </row>
    <row r="236" s="12" customFormat="1" ht="22.8" customHeight="1">
      <c r="A236" s="12"/>
      <c r="B236" s="216"/>
      <c r="C236" s="217"/>
      <c r="D236" s="218" t="s">
        <v>76</v>
      </c>
      <c r="E236" s="230" t="s">
        <v>317</v>
      </c>
      <c r="F236" s="230" t="s">
        <v>489</v>
      </c>
      <c r="G236" s="217"/>
      <c r="H236" s="217"/>
      <c r="I236" s="220"/>
      <c r="J236" s="231">
        <f>BK236</f>
        <v>0</v>
      </c>
      <c r="K236" s="217"/>
      <c r="L236" s="222"/>
      <c r="M236" s="223"/>
      <c r="N236" s="224"/>
      <c r="O236" s="224"/>
      <c r="P236" s="225">
        <f>SUM(P237:P240)</f>
        <v>0</v>
      </c>
      <c r="Q236" s="224"/>
      <c r="R236" s="225">
        <f>SUM(R237:R240)</f>
        <v>0</v>
      </c>
      <c r="S236" s="224"/>
      <c r="T236" s="225">
        <f>SUM(T237:T240)</f>
        <v>0</v>
      </c>
      <c r="U236" s="226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27" t="s">
        <v>85</v>
      </c>
      <c r="AT236" s="228" t="s">
        <v>76</v>
      </c>
      <c r="AU236" s="228" t="s">
        <v>85</v>
      </c>
      <c r="AY236" s="227" t="s">
        <v>132</v>
      </c>
      <c r="BK236" s="229">
        <f>SUM(BK237:BK240)</f>
        <v>0</v>
      </c>
    </row>
    <row r="237" s="2" customFormat="1" ht="24.15" customHeight="1">
      <c r="A237" s="39"/>
      <c r="B237" s="40"/>
      <c r="C237" s="232" t="s">
        <v>272</v>
      </c>
      <c r="D237" s="232" t="s">
        <v>134</v>
      </c>
      <c r="E237" s="233" t="s">
        <v>490</v>
      </c>
      <c r="F237" s="234" t="s">
        <v>491</v>
      </c>
      <c r="G237" s="235" t="s">
        <v>275</v>
      </c>
      <c r="H237" s="236">
        <v>24.34</v>
      </c>
      <c r="I237" s="237"/>
      <c r="J237" s="238">
        <f>ROUND(I237*H237,2)</f>
        <v>0</v>
      </c>
      <c r="K237" s="234" t="s">
        <v>138</v>
      </c>
      <c r="L237" s="42"/>
      <c r="M237" s="239" t="s">
        <v>1</v>
      </c>
      <c r="N237" s="240" t="s">
        <v>42</v>
      </c>
      <c r="O237" s="92"/>
      <c r="P237" s="241">
        <f>O237*H237</f>
        <v>0</v>
      </c>
      <c r="Q237" s="241">
        <v>0</v>
      </c>
      <c r="R237" s="241">
        <f>Q237*H237</f>
        <v>0</v>
      </c>
      <c r="S237" s="241">
        <v>0</v>
      </c>
      <c r="T237" s="241">
        <f>S237*H237</f>
        <v>0</v>
      </c>
      <c r="U237" s="242" t="s">
        <v>1</v>
      </c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3" t="s">
        <v>139</v>
      </c>
      <c r="AT237" s="243" t="s">
        <v>134</v>
      </c>
      <c r="AU237" s="243" t="s">
        <v>87</v>
      </c>
      <c r="AY237" s="16" t="s">
        <v>132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6" t="s">
        <v>85</v>
      </c>
      <c r="BK237" s="144">
        <f>ROUND(I237*H237,2)</f>
        <v>0</v>
      </c>
      <c r="BL237" s="16" t="s">
        <v>139</v>
      </c>
      <c r="BM237" s="243" t="s">
        <v>492</v>
      </c>
    </row>
    <row r="238" s="2" customFormat="1">
      <c r="A238" s="39"/>
      <c r="B238" s="40"/>
      <c r="C238" s="41"/>
      <c r="D238" s="244" t="s">
        <v>141</v>
      </c>
      <c r="E238" s="41"/>
      <c r="F238" s="245" t="s">
        <v>493</v>
      </c>
      <c r="G238" s="41"/>
      <c r="H238" s="41"/>
      <c r="I238" s="246"/>
      <c r="J238" s="41"/>
      <c r="K238" s="41"/>
      <c r="L238" s="42"/>
      <c r="M238" s="247"/>
      <c r="N238" s="248"/>
      <c r="O238" s="92"/>
      <c r="P238" s="92"/>
      <c r="Q238" s="92"/>
      <c r="R238" s="92"/>
      <c r="S238" s="92"/>
      <c r="T238" s="92"/>
      <c r="U238" s="93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6" t="s">
        <v>141</v>
      </c>
      <c r="AU238" s="16" t="s">
        <v>87</v>
      </c>
    </row>
    <row r="239" s="2" customFormat="1">
      <c r="A239" s="39"/>
      <c r="B239" s="40"/>
      <c r="C239" s="41"/>
      <c r="D239" s="249" t="s">
        <v>143</v>
      </c>
      <c r="E239" s="41"/>
      <c r="F239" s="250" t="s">
        <v>494</v>
      </c>
      <c r="G239" s="41"/>
      <c r="H239" s="41"/>
      <c r="I239" s="246"/>
      <c r="J239" s="41"/>
      <c r="K239" s="41"/>
      <c r="L239" s="42"/>
      <c r="M239" s="247"/>
      <c r="N239" s="248"/>
      <c r="O239" s="92"/>
      <c r="P239" s="92"/>
      <c r="Q239" s="92"/>
      <c r="R239" s="92"/>
      <c r="S239" s="92"/>
      <c r="T239" s="92"/>
      <c r="U239" s="93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6" t="s">
        <v>143</v>
      </c>
      <c r="AU239" s="16" t="s">
        <v>87</v>
      </c>
    </row>
    <row r="240" s="13" customFormat="1">
      <c r="A240" s="13"/>
      <c r="B240" s="251"/>
      <c r="C240" s="252"/>
      <c r="D240" s="244" t="s">
        <v>156</v>
      </c>
      <c r="E240" s="253" t="s">
        <v>1</v>
      </c>
      <c r="F240" s="254" t="s">
        <v>390</v>
      </c>
      <c r="G240" s="252"/>
      <c r="H240" s="255">
        <v>24.34</v>
      </c>
      <c r="I240" s="256"/>
      <c r="J240" s="252"/>
      <c r="K240" s="252"/>
      <c r="L240" s="257"/>
      <c r="M240" s="258"/>
      <c r="N240" s="259"/>
      <c r="O240" s="259"/>
      <c r="P240" s="259"/>
      <c r="Q240" s="259"/>
      <c r="R240" s="259"/>
      <c r="S240" s="259"/>
      <c r="T240" s="259"/>
      <c r="U240" s="260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1" t="s">
        <v>156</v>
      </c>
      <c r="AU240" s="261" t="s">
        <v>87</v>
      </c>
      <c r="AV240" s="13" t="s">
        <v>87</v>
      </c>
      <c r="AW240" s="13" t="s">
        <v>32</v>
      </c>
      <c r="AX240" s="13" t="s">
        <v>85</v>
      </c>
      <c r="AY240" s="261" t="s">
        <v>132</v>
      </c>
    </row>
    <row r="241" s="12" customFormat="1" ht="22.8" customHeight="1">
      <c r="A241" s="12"/>
      <c r="B241" s="216"/>
      <c r="C241" s="217"/>
      <c r="D241" s="218" t="s">
        <v>76</v>
      </c>
      <c r="E241" s="230" t="s">
        <v>326</v>
      </c>
      <c r="F241" s="230" t="s">
        <v>327</v>
      </c>
      <c r="G241" s="217"/>
      <c r="H241" s="217"/>
      <c r="I241" s="220"/>
      <c r="J241" s="231">
        <f>BK241</f>
        <v>0</v>
      </c>
      <c r="K241" s="217"/>
      <c r="L241" s="222"/>
      <c r="M241" s="223"/>
      <c r="N241" s="224"/>
      <c r="O241" s="224"/>
      <c r="P241" s="225">
        <f>SUM(P242:P244)</f>
        <v>0</v>
      </c>
      <c r="Q241" s="224"/>
      <c r="R241" s="225">
        <f>SUM(R242:R244)</f>
        <v>0</v>
      </c>
      <c r="S241" s="224"/>
      <c r="T241" s="225">
        <f>SUM(T242:T244)</f>
        <v>0</v>
      </c>
      <c r="U241" s="226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7" t="s">
        <v>85</v>
      </c>
      <c r="AT241" s="228" t="s">
        <v>76</v>
      </c>
      <c r="AU241" s="228" t="s">
        <v>85</v>
      </c>
      <c r="AY241" s="227" t="s">
        <v>132</v>
      </c>
      <c r="BK241" s="229">
        <f>SUM(BK242:BK244)</f>
        <v>0</v>
      </c>
    </row>
    <row r="242" s="2" customFormat="1" ht="16.5" customHeight="1">
      <c r="A242" s="39"/>
      <c r="B242" s="40"/>
      <c r="C242" s="232" t="s">
        <v>280</v>
      </c>
      <c r="D242" s="232" t="s">
        <v>134</v>
      </c>
      <c r="E242" s="233" t="s">
        <v>329</v>
      </c>
      <c r="F242" s="234" t="s">
        <v>330</v>
      </c>
      <c r="G242" s="235" t="s">
        <v>275</v>
      </c>
      <c r="H242" s="236">
        <v>44.515999999999998</v>
      </c>
      <c r="I242" s="237"/>
      <c r="J242" s="238">
        <f>ROUND(I242*H242,2)</f>
        <v>0</v>
      </c>
      <c r="K242" s="234" t="s">
        <v>138</v>
      </c>
      <c r="L242" s="42"/>
      <c r="M242" s="239" t="s">
        <v>1</v>
      </c>
      <c r="N242" s="240" t="s">
        <v>42</v>
      </c>
      <c r="O242" s="92"/>
      <c r="P242" s="241">
        <f>O242*H242</f>
        <v>0</v>
      </c>
      <c r="Q242" s="241">
        <v>0</v>
      </c>
      <c r="R242" s="241">
        <f>Q242*H242</f>
        <v>0</v>
      </c>
      <c r="S242" s="241">
        <v>0</v>
      </c>
      <c r="T242" s="241">
        <f>S242*H242</f>
        <v>0</v>
      </c>
      <c r="U242" s="242" t="s">
        <v>1</v>
      </c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3" t="s">
        <v>139</v>
      </c>
      <c r="AT242" s="243" t="s">
        <v>134</v>
      </c>
      <c r="AU242" s="243" t="s">
        <v>87</v>
      </c>
      <c r="AY242" s="16" t="s">
        <v>132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6" t="s">
        <v>85</v>
      </c>
      <c r="BK242" s="144">
        <f>ROUND(I242*H242,2)</f>
        <v>0</v>
      </c>
      <c r="BL242" s="16" t="s">
        <v>139</v>
      </c>
      <c r="BM242" s="243" t="s">
        <v>495</v>
      </c>
    </row>
    <row r="243" s="2" customFormat="1">
      <c r="A243" s="39"/>
      <c r="B243" s="40"/>
      <c r="C243" s="41"/>
      <c r="D243" s="244" t="s">
        <v>141</v>
      </c>
      <c r="E243" s="41"/>
      <c r="F243" s="245" t="s">
        <v>332</v>
      </c>
      <c r="G243" s="41"/>
      <c r="H243" s="41"/>
      <c r="I243" s="246"/>
      <c r="J243" s="41"/>
      <c r="K243" s="41"/>
      <c r="L243" s="42"/>
      <c r="M243" s="247"/>
      <c r="N243" s="248"/>
      <c r="O243" s="92"/>
      <c r="P243" s="92"/>
      <c r="Q243" s="92"/>
      <c r="R243" s="92"/>
      <c r="S243" s="92"/>
      <c r="T243" s="92"/>
      <c r="U243" s="93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6" t="s">
        <v>141</v>
      </c>
      <c r="AU243" s="16" t="s">
        <v>87</v>
      </c>
    </row>
    <row r="244" s="2" customFormat="1">
      <c r="A244" s="39"/>
      <c r="B244" s="40"/>
      <c r="C244" s="41"/>
      <c r="D244" s="249" t="s">
        <v>143</v>
      </c>
      <c r="E244" s="41"/>
      <c r="F244" s="250" t="s">
        <v>333</v>
      </c>
      <c r="G244" s="41"/>
      <c r="H244" s="41"/>
      <c r="I244" s="246"/>
      <c r="J244" s="41"/>
      <c r="K244" s="41"/>
      <c r="L244" s="42"/>
      <c r="M244" s="247"/>
      <c r="N244" s="248"/>
      <c r="O244" s="92"/>
      <c r="P244" s="92"/>
      <c r="Q244" s="92"/>
      <c r="R244" s="92"/>
      <c r="S244" s="92"/>
      <c r="T244" s="92"/>
      <c r="U244" s="93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6" t="s">
        <v>143</v>
      </c>
      <c r="AU244" s="16" t="s">
        <v>87</v>
      </c>
    </row>
    <row r="245" s="12" customFormat="1" ht="25.92" customHeight="1">
      <c r="A245" s="12"/>
      <c r="B245" s="216"/>
      <c r="C245" s="217"/>
      <c r="D245" s="218" t="s">
        <v>76</v>
      </c>
      <c r="E245" s="219" t="s">
        <v>496</v>
      </c>
      <c r="F245" s="219" t="s">
        <v>497</v>
      </c>
      <c r="G245" s="217"/>
      <c r="H245" s="217"/>
      <c r="I245" s="220"/>
      <c r="J245" s="221">
        <f>BK245</f>
        <v>0</v>
      </c>
      <c r="K245" s="217"/>
      <c r="L245" s="222"/>
      <c r="M245" s="223"/>
      <c r="N245" s="224"/>
      <c r="O245" s="224"/>
      <c r="P245" s="225">
        <f>P246+P277+P294</f>
        <v>0</v>
      </c>
      <c r="Q245" s="224"/>
      <c r="R245" s="225">
        <f>R246+R277+R294</f>
        <v>2139.5030443749997</v>
      </c>
      <c r="S245" s="224"/>
      <c r="T245" s="225">
        <f>T246+T277+T294</f>
        <v>0</v>
      </c>
      <c r="U245" s="226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7" t="s">
        <v>87</v>
      </c>
      <c r="AT245" s="228" t="s">
        <v>76</v>
      </c>
      <c r="AU245" s="228" t="s">
        <v>77</v>
      </c>
      <c r="AY245" s="227" t="s">
        <v>132</v>
      </c>
      <c r="BK245" s="229">
        <f>BK246+BK277+BK294</f>
        <v>0</v>
      </c>
    </row>
    <row r="246" s="12" customFormat="1" ht="22.8" customHeight="1">
      <c r="A246" s="12"/>
      <c r="B246" s="216"/>
      <c r="C246" s="217"/>
      <c r="D246" s="218" t="s">
        <v>76</v>
      </c>
      <c r="E246" s="230" t="s">
        <v>498</v>
      </c>
      <c r="F246" s="230" t="s">
        <v>499</v>
      </c>
      <c r="G246" s="217"/>
      <c r="H246" s="217"/>
      <c r="I246" s="220"/>
      <c r="J246" s="231">
        <f>BK246</f>
        <v>0</v>
      </c>
      <c r="K246" s="217"/>
      <c r="L246" s="222"/>
      <c r="M246" s="223"/>
      <c r="N246" s="224"/>
      <c r="O246" s="224"/>
      <c r="P246" s="225">
        <f>SUM(P247:P276)</f>
        <v>0</v>
      </c>
      <c r="Q246" s="224"/>
      <c r="R246" s="225">
        <f>SUM(R247:R276)</f>
        <v>2139.2562259749998</v>
      </c>
      <c r="S246" s="224"/>
      <c r="T246" s="225">
        <f>SUM(T247:T276)</f>
        <v>0</v>
      </c>
      <c r="U246" s="226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7" t="s">
        <v>87</v>
      </c>
      <c r="AT246" s="228" t="s">
        <v>76</v>
      </c>
      <c r="AU246" s="228" t="s">
        <v>85</v>
      </c>
      <c r="AY246" s="227" t="s">
        <v>132</v>
      </c>
      <c r="BK246" s="229">
        <f>SUM(BK247:BK276)</f>
        <v>0</v>
      </c>
    </row>
    <row r="247" s="2" customFormat="1" ht="33" customHeight="1">
      <c r="A247" s="39"/>
      <c r="B247" s="40"/>
      <c r="C247" s="232" t="s">
        <v>286</v>
      </c>
      <c r="D247" s="232" t="s">
        <v>134</v>
      </c>
      <c r="E247" s="233" t="s">
        <v>500</v>
      </c>
      <c r="F247" s="234" t="s">
        <v>501</v>
      </c>
      <c r="G247" s="235" t="s">
        <v>199</v>
      </c>
      <c r="H247" s="236">
        <v>2.3250000000000002</v>
      </c>
      <c r="I247" s="237"/>
      <c r="J247" s="238">
        <f>ROUND(I247*H247,2)</f>
        <v>0</v>
      </c>
      <c r="K247" s="234" t="s">
        <v>502</v>
      </c>
      <c r="L247" s="42"/>
      <c r="M247" s="239" t="s">
        <v>1</v>
      </c>
      <c r="N247" s="240" t="s">
        <v>42</v>
      </c>
      <c r="O247" s="92"/>
      <c r="P247" s="241">
        <f>O247*H247</f>
        <v>0</v>
      </c>
      <c r="Q247" s="241">
        <v>0.00048999999999999998</v>
      </c>
      <c r="R247" s="241">
        <f>Q247*H247</f>
        <v>0.0011392500000000001</v>
      </c>
      <c r="S247" s="241">
        <v>0</v>
      </c>
      <c r="T247" s="241">
        <f>S247*H247</f>
        <v>0</v>
      </c>
      <c r="U247" s="242" t="s">
        <v>1</v>
      </c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3" t="s">
        <v>226</v>
      </c>
      <c r="AT247" s="243" t="s">
        <v>134</v>
      </c>
      <c r="AU247" s="243" t="s">
        <v>87</v>
      </c>
      <c r="AY247" s="16" t="s">
        <v>132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6" t="s">
        <v>85</v>
      </c>
      <c r="BK247" s="144">
        <f>ROUND(I247*H247,2)</f>
        <v>0</v>
      </c>
      <c r="BL247" s="16" t="s">
        <v>226</v>
      </c>
      <c r="BM247" s="243" t="s">
        <v>503</v>
      </c>
    </row>
    <row r="248" s="2" customFormat="1">
      <c r="A248" s="39"/>
      <c r="B248" s="40"/>
      <c r="C248" s="41"/>
      <c r="D248" s="244" t="s">
        <v>141</v>
      </c>
      <c r="E248" s="41"/>
      <c r="F248" s="245" t="s">
        <v>504</v>
      </c>
      <c r="G248" s="41"/>
      <c r="H248" s="41"/>
      <c r="I248" s="246"/>
      <c r="J248" s="41"/>
      <c r="K248" s="41"/>
      <c r="L248" s="42"/>
      <c r="M248" s="247"/>
      <c r="N248" s="248"/>
      <c r="O248" s="92"/>
      <c r="P248" s="92"/>
      <c r="Q248" s="92"/>
      <c r="R248" s="92"/>
      <c r="S248" s="92"/>
      <c r="T248" s="92"/>
      <c r="U248" s="93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6" t="s">
        <v>141</v>
      </c>
      <c r="AU248" s="16" t="s">
        <v>87</v>
      </c>
    </row>
    <row r="249" s="13" customFormat="1">
      <c r="A249" s="13"/>
      <c r="B249" s="251"/>
      <c r="C249" s="252"/>
      <c r="D249" s="244" t="s">
        <v>156</v>
      </c>
      <c r="E249" s="252"/>
      <c r="F249" s="254" t="s">
        <v>505</v>
      </c>
      <c r="G249" s="252"/>
      <c r="H249" s="255">
        <v>2.3250000000000002</v>
      </c>
      <c r="I249" s="256"/>
      <c r="J249" s="252"/>
      <c r="K249" s="252"/>
      <c r="L249" s="257"/>
      <c r="M249" s="258"/>
      <c r="N249" s="259"/>
      <c r="O249" s="259"/>
      <c r="P249" s="259"/>
      <c r="Q249" s="259"/>
      <c r="R249" s="259"/>
      <c r="S249" s="259"/>
      <c r="T249" s="259"/>
      <c r="U249" s="260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1" t="s">
        <v>156</v>
      </c>
      <c r="AU249" s="261" t="s">
        <v>87</v>
      </c>
      <c r="AV249" s="13" t="s">
        <v>87</v>
      </c>
      <c r="AW249" s="13" t="s">
        <v>4</v>
      </c>
      <c r="AX249" s="13" t="s">
        <v>85</v>
      </c>
      <c r="AY249" s="261" t="s">
        <v>132</v>
      </c>
    </row>
    <row r="250" s="2" customFormat="1" ht="21.75" customHeight="1">
      <c r="A250" s="39"/>
      <c r="B250" s="40"/>
      <c r="C250" s="262" t="s">
        <v>293</v>
      </c>
      <c r="D250" s="262" t="s">
        <v>186</v>
      </c>
      <c r="E250" s="263" t="s">
        <v>506</v>
      </c>
      <c r="F250" s="264" t="s">
        <v>507</v>
      </c>
      <c r="G250" s="265" t="s">
        <v>199</v>
      </c>
      <c r="H250" s="266">
        <v>1.55</v>
      </c>
      <c r="I250" s="267"/>
      <c r="J250" s="268">
        <f>ROUND(I250*H250,2)</f>
        <v>0</v>
      </c>
      <c r="K250" s="264" t="s">
        <v>502</v>
      </c>
      <c r="L250" s="269"/>
      <c r="M250" s="270" t="s">
        <v>1</v>
      </c>
      <c r="N250" s="271" t="s">
        <v>42</v>
      </c>
      <c r="O250" s="92"/>
      <c r="P250" s="241">
        <f>O250*H250</f>
        <v>0</v>
      </c>
      <c r="Q250" s="241">
        <v>0.012</v>
      </c>
      <c r="R250" s="241">
        <f>Q250*H250</f>
        <v>0.018600000000000002</v>
      </c>
      <c r="S250" s="241">
        <v>0</v>
      </c>
      <c r="T250" s="241">
        <f>S250*H250</f>
        <v>0</v>
      </c>
      <c r="U250" s="242" t="s">
        <v>1</v>
      </c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3" t="s">
        <v>508</v>
      </c>
      <c r="AT250" s="243" t="s">
        <v>186</v>
      </c>
      <c r="AU250" s="243" t="s">
        <v>87</v>
      </c>
      <c r="AY250" s="16" t="s">
        <v>132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6" t="s">
        <v>85</v>
      </c>
      <c r="BK250" s="144">
        <f>ROUND(I250*H250,2)</f>
        <v>0</v>
      </c>
      <c r="BL250" s="16" t="s">
        <v>226</v>
      </c>
      <c r="BM250" s="243" t="s">
        <v>509</v>
      </c>
    </row>
    <row r="251" s="2" customFormat="1">
      <c r="A251" s="39"/>
      <c r="B251" s="40"/>
      <c r="C251" s="41"/>
      <c r="D251" s="244" t="s">
        <v>141</v>
      </c>
      <c r="E251" s="41"/>
      <c r="F251" s="245" t="s">
        <v>507</v>
      </c>
      <c r="G251" s="41"/>
      <c r="H251" s="41"/>
      <c r="I251" s="246"/>
      <c r="J251" s="41"/>
      <c r="K251" s="41"/>
      <c r="L251" s="42"/>
      <c r="M251" s="247"/>
      <c r="N251" s="248"/>
      <c r="O251" s="92"/>
      <c r="P251" s="92"/>
      <c r="Q251" s="92"/>
      <c r="R251" s="92"/>
      <c r="S251" s="92"/>
      <c r="T251" s="92"/>
      <c r="U251" s="93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6" t="s">
        <v>141</v>
      </c>
      <c r="AU251" s="16" t="s">
        <v>87</v>
      </c>
    </row>
    <row r="252" s="2" customFormat="1" ht="24.15" customHeight="1">
      <c r="A252" s="39"/>
      <c r="B252" s="40"/>
      <c r="C252" s="232" t="s">
        <v>301</v>
      </c>
      <c r="D252" s="232" t="s">
        <v>134</v>
      </c>
      <c r="E252" s="233" t="s">
        <v>510</v>
      </c>
      <c r="F252" s="234" t="s">
        <v>511</v>
      </c>
      <c r="G252" s="235" t="s">
        <v>283</v>
      </c>
      <c r="H252" s="236">
        <v>2139</v>
      </c>
      <c r="I252" s="237"/>
      <c r="J252" s="238">
        <f>ROUND(I252*H252,2)</f>
        <v>0</v>
      </c>
      <c r="K252" s="234" t="s">
        <v>138</v>
      </c>
      <c r="L252" s="42"/>
      <c r="M252" s="239" t="s">
        <v>1</v>
      </c>
      <c r="N252" s="240" t="s">
        <v>42</v>
      </c>
      <c r="O252" s="92"/>
      <c r="P252" s="241">
        <f>O252*H252</f>
        <v>0</v>
      </c>
      <c r="Q252" s="241">
        <v>5.8275E-05</v>
      </c>
      <c r="R252" s="241">
        <f>Q252*H252</f>
        <v>0.124650225</v>
      </c>
      <c r="S252" s="241">
        <v>0</v>
      </c>
      <c r="T252" s="241">
        <f>S252*H252</f>
        <v>0</v>
      </c>
      <c r="U252" s="242" t="s">
        <v>1</v>
      </c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3" t="s">
        <v>226</v>
      </c>
      <c r="AT252" s="243" t="s">
        <v>134</v>
      </c>
      <c r="AU252" s="243" t="s">
        <v>87</v>
      </c>
      <c r="AY252" s="16" t="s">
        <v>132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6" t="s">
        <v>85</v>
      </c>
      <c r="BK252" s="144">
        <f>ROUND(I252*H252,2)</f>
        <v>0</v>
      </c>
      <c r="BL252" s="16" t="s">
        <v>226</v>
      </c>
      <c r="BM252" s="243" t="s">
        <v>512</v>
      </c>
    </row>
    <row r="253" s="2" customFormat="1">
      <c r="A253" s="39"/>
      <c r="B253" s="40"/>
      <c r="C253" s="41"/>
      <c r="D253" s="244" t="s">
        <v>141</v>
      </c>
      <c r="E253" s="41"/>
      <c r="F253" s="245" t="s">
        <v>513</v>
      </c>
      <c r="G253" s="41"/>
      <c r="H253" s="41"/>
      <c r="I253" s="246"/>
      <c r="J253" s="41"/>
      <c r="K253" s="41"/>
      <c r="L253" s="42"/>
      <c r="M253" s="247"/>
      <c r="N253" s="248"/>
      <c r="O253" s="92"/>
      <c r="P253" s="92"/>
      <c r="Q253" s="92"/>
      <c r="R253" s="92"/>
      <c r="S253" s="92"/>
      <c r="T253" s="92"/>
      <c r="U253" s="93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6" t="s">
        <v>141</v>
      </c>
      <c r="AU253" s="16" t="s">
        <v>87</v>
      </c>
    </row>
    <row r="254" s="2" customFormat="1">
      <c r="A254" s="39"/>
      <c r="B254" s="40"/>
      <c r="C254" s="41"/>
      <c r="D254" s="249" t="s">
        <v>143</v>
      </c>
      <c r="E254" s="41"/>
      <c r="F254" s="250" t="s">
        <v>514</v>
      </c>
      <c r="G254" s="41"/>
      <c r="H254" s="41"/>
      <c r="I254" s="246"/>
      <c r="J254" s="41"/>
      <c r="K254" s="41"/>
      <c r="L254" s="42"/>
      <c r="M254" s="247"/>
      <c r="N254" s="248"/>
      <c r="O254" s="92"/>
      <c r="P254" s="92"/>
      <c r="Q254" s="92"/>
      <c r="R254" s="92"/>
      <c r="S254" s="92"/>
      <c r="T254" s="92"/>
      <c r="U254" s="93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6" t="s">
        <v>143</v>
      </c>
      <c r="AU254" s="16" t="s">
        <v>87</v>
      </c>
    </row>
    <row r="255" s="2" customFormat="1">
      <c r="A255" s="39"/>
      <c r="B255" s="40"/>
      <c r="C255" s="41"/>
      <c r="D255" s="244" t="s">
        <v>315</v>
      </c>
      <c r="E255" s="41"/>
      <c r="F255" s="272" t="s">
        <v>515</v>
      </c>
      <c r="G255" s="41"/>
      <c r="H255" s="41"/>
      <c r="I255" s="246"/>
      <c r="J255" s="41"/>
      <c r="K255" s="41"/>
      <c r="L255" s="42"/>
      <c r="M255" s="247"/>
      <c r="N255" s="248"/>
      <c r="O255" s="92"/>
      <c r="P255" s="92"/>
      <c r="Q255" s="92"/>
      <c r="R255" s="92"/>
      <c r="S255" s="92"/>
      <c r="T255" s="92"/>
      <c r="U255" s="93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6" t="s">
        <v>315</v>
      </c>
      <c r="AU255" s="16" t="s">
        <v>87</v>
      </c>
    </row>
    <row r="256" s="13" customFormat="1">
      <c r="A256" s="13"/>
      <c r="B256" s="251"/>
      <c r="C256" s="252"/>
      <c r="D256" s="244" t="s">
        <v>156</v>
      </c>
      <c r="E256" s="253" t="s">
        <v>1</v>
      </c>
      <c r="F256" s="254" t="s">
        <v>516</v>
      </c>
      <c r="G256" s="252"/>
      <c r="H256" s="255">
        <v>249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59"/>
      <c r="U256" s="260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1" t="s">
        <v>156</v>
      </c>
      <c r="AU256" s="261" t="s">
        <v>87</v>
      </c>
      <c r="AV256" s="13" t="s">
        <v>87</v>
      </c>
      <c r="AW256" s="13" t="s">
        <v>32</v>
      </c>
      <c r="AX256" s="13" t="s">
        <v>77</v>
      </c>
      <c r="AY256" s="261" t="s">
        <v>132</v>
      </c>
    </row>
    <row r="257" s="13" customFormat="1">
      <c r="A257" s="13"/>
      <c r="B257" s="251"/>
      <c r="C257" s="252"/>
      <c r="D257" s="244" t="s">
        <v>156</v>
      </c>
      <c r="E257" s="253" t="s">
        <v>1</v>
      </c>
      <c r="F257" s="254" t="s">
        <v>517</v>
      </c>
      <c r="G257" s="252"/>
      <c r="H257" s="255">
        <v>1890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59"/>
      <c r="U257" s="260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1" t="s">
        <v>156</v>
      </c>
      <c r="AU257" s="261" t="s">
        <v>87</v>
      </c>
      <c r="AV257" s="13" t="s">
        <v>87</v>
      </c>
      <c r="AW257" s="13" t="s">
        <v>32</v>
      </c>
      <c r="AX257" s="13" t="s">
        <v>77</v>
      </c>
      <c r="AY257" s="261" t="s">
        <v>132</v>
      </c>
    </row>
    <row r="258" s="14" customFormat="1">
      <c r="A258" s="14"/>
      <c r="B258" s="277"/>
      <c r="C258" s="278"/>
      <c r="D258" s="244" t="s">
        <v>156</v>
      </c>
      <c r="E258" s="279" t="s">
        <v>1</v>
      </c>
      <c r="F258" s="280" t="s">
        <v>360</v>
      </c>
      <c r="G258" s="278"/>
      <c r="H258" s="281">
        <v>2139</v>
      </c>
      <c r="I258" s="282"/>
      <c r="J258" s="278"/>
      <c r="K258" s="278"/>
      <c r="L258" s="283"/>
      <c r="M258" s="284"/>
      <c r="N258" s="285"/>
      <c r="O258" s="285"/>
      <c r="P258" s="285"/>
      <c r="Q258" s="285"/>
      <c r="R258" s="285"/>
      <c r="S258" s="285"/>
      <c r="T258" s="285"/>
      <c r="U258" s="286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7" t="s">
        <v>156</v>
      </c>
      <c r="AU258" s="287" t="s">
        <v>87</v>
      </c>
      <c r="AV258" s="14" t="s">
        <v>139</v>
      </c>
      <c r="AW258" s="14" t="s">
        <v>32</v>
      </c>
      <c r="AX258" s="14" t="s">
        <v>85</v>
      </c>
      <c r="AY258" s="287" t="s">
        <v>132</v>
      </c>
    </row>
    <row r="259" s="2" customFormat="1" ht="16.5" customHeight="1">
      <c r="A259" s="39"/>
      <c r="B259" s="40"/>
      <c r="C259" s="262" t="s">
        <v>309</v>
      </c>
      <c r="D259" s="262" t="s">
        <v>186</v>
      </c>
      <c r="E259" s="263" t="s">
        <v>518</v>
      </c>
      <c r="F259" s="264" t="s">
        <v>519</v>
      </c>
      <c r="G259" s="265" t="s">
        <v>283</v>
      </c>
      <c r="H259" s="266">
        <v>2139</v>
      </c>
      <c r="I259" s="267"/>
      <c r="J259" s="268">
        <f>ROUND(I259*H259,2)</f>
        <v>0</v>
      </c>
      <c r="K259" s="264" t="s">
        <v>1</v>
      </c>
      <c r="L259" s="269"/>
      <c r="M259" s="270" t="s">
        <v>1</v>
      </c>
      <c r="N259" s="271" t="s">
        <v>42</v>
      </c>
      <c r="O259" s="92"/>
      <c r="P259" s="241">
        <f>O259*H259</f>
        <v>0</v>
      </c>
      <c r="Q259" s="241">
        <v>1</v>
      </c>
      <c r="R259" s="241">
        <f>Q259*H259</f>
        <v>2139</v>
      </c>
      <c r="S259" s="241">
        <v>0</v>
      </c>
      <c r="T259" s="241">
        <f>S259*H259</f>
        <v>0</v>
      </c>
      <c r="U259" s="242" t="s">
        <v>1</v>
      </c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3" t="s">
        <v>508</v>
      </c>
      <c r="AT259" s="243" t="s">
        <v>186</v>
      </c>
      <c r="AU259" s="243" t="s">
        <v>87</v>
      </c>
      <c r="AY259" s="16" t="s">
        <v>132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6" t="s">
        <v>85</v>
      </c>
      <c r="BK259" s="144">
        <f>ROUND(I259*H259,2)</f>
        <v>0</v>
      </c>
      <c r="BL259" s="16" t="s">
        <v>226</v>
      </c>
      <c r="BM259" s="243" t="s">
        <v>520</v>
      </c>
    </row>
    <row r="260" s="2" customFormat="1">
      <c r="A260" s="39"/>
      <c r="B260" s="40"/>
      <c r="C260" s="41"/>
      <c r="D260" s="244" t="s">
        <v>315</v>
      </c>
      <c r="E260" s="41"/>
      <c r="F260" s="272" t="s">
        <v>521</v>
      </c>
      <c r="G260" s="41"/>
      <c r="H260" s="41"/>
      <c r="I260" s="246"/>
      <c r="J260" s="41"/>
      <c r="K260" s="41"/>
      <c r="L260" s="42"/>
      <c r="M260" s="247"/>
      <c r="N260" s="248"/>
      <c r="O260" s="92"/>
      <c r="P260" s="92"/>
      <c r="Q260" s="92"/>
      <c r="R260" s="92"/>
      <c r="S260" s="92"/>
      <c r="T260" s="92"/>
      <c r="U260" s="93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6" t="s">
        <v>315</v>
      </c>
      <c r="AU260" s="16" t="s">
        <v>87</v>
      </c>
    </row>
    <row r="261" s="13" customFormat="1">
      <c r="A261" s="13"/>
      <c r="B261" s="251"/>
      <c r="C261" s="252"/>
      <c r="D261" s="244" t="s">
        <v>156</v>
      </c>
      <c r="E261" s="253" t="s">
        <v>1</v>
      </c>
      <c r="F261" s="254" t="s">
        <v>516</v>
      </c>
      <c r="G261" s="252"/>
      <c r="H261" s="255">
        <v>249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59"/>
      <c r="U261" s="260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61" t="s">
        <v>156</v>
      </c>
      <c r="AU261" s="261" t="s">
        <v>87</v>
      </c>
      <c r="AV261" s="13" t="s">
        <v>87</v>
      </c>
      <c r="AW261" s="13" t="s">
        <v>32</v>
      </c>
      <c r="AX261" s="13" t="s">
        <v>77</v>
      </c>
      <c r="AY261" s="261" t="s">
        <v>132</v>
      </c>
    </row>
    <row r="262" s="13" customFormat="1">
      <c r="A262" s="13"/>
      <c r="B262" s="251"/>
      <c r="C262" s="252"/>
      <c r="D262" s="244" t="s">
        <v>156</v>
      </c>
      <c r="E262" s="253" t="s">
        <v>1</v>
      </c>
      <c r="F262" s="254" t="s">
        <v>517</v>
      </c>
      <c r="G262" s="252"/>
      <c r="H262" s="255">
        <v>1890</v>
      </c>
      <c r="I262" s="256"/>
      <c r="J262" s="252"/>
      <c r="K262" s="252"/>
      <c r="L262" s="257"/>
      <c r="M262" s="258"/>
      <c r="N262" s="259"/>
      <c r="O262" s="259"/>
      <c r="P262" s="259"/>
      <c r="Q262" s="259"/>
      <c r="R262" s="259"/>
      <c r="S262" s="259"/>
      <c r="T262" s="259"/>
      <c r="U262" s="260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1" t="s">
        <v>156</v>
      </c>
      <c r="AU262" s="261" t="s">
        <v>87</v>
      </c>
      <c r="AV262" s="13" t="s">
        <v>87</v>
      </c>
      <c r="AW262" s="13" t="s">
        <v>32</v>
      </c>
      <c r="AX262" s="13" t="s">
        <v>77</v>
      </c>
      <c r="AY262" s="261" t="s">
        <v>132</v>
      </c>
    </row>
    <row r="263" s="14" customFormat="1">
      <c r="A263" s="14"/>
      <c r="B263" s="277"/>
      <c r="C263" s="278"/>
      <c r="D263" s="244" t="s">
        <v>156</v>
      </c>
      <c r="E263" s="279" t="s">
        <v>1</v>
      </c>
      <c r="F263" s="280" t="s">
        <v>360</v>
      </c>
      <c r="G263" s="278"/>
      <c r="H263" s="281">
        <v>2139</v>
      </c>
      <c r="I263" s="282"/>
      <c r="J263" s="278"/>
      <c r="K263" s="278"/>
      <c r="L263" s="283"/>
      <c r="M263" s="284"/>
      <c r="N263" s="285"/>
      <c r="O263" s="285"/>
      <c r="P263" s="285"/>
      <c r="Q263" s="285"/>
      <c r="R263" s="285"/>
      <c r="S263" s="285"/>
      <c r="T263" s="285"/>
      <c r="U263" s="286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7" t="s">
        <v>156</v>
      </c>
      <c r="AU263" s="287" t="s">
        <v>87</v>
      </c>
      <c r="AV263" s="14" t="s">
        <v>139</v>
      </c>
      <c r="AW263" s="14" t="s">
        <v>32</v>
      </c>
      <c r="AX263" s="14" t="s">
        <v>85</v>
      </c>
      <c r="AY263" s="287" t="s">
        <v>132</v>
      </c>
    </row>
    <row r="264" s="2" customFormat="1" ht="24.15" customHeight="1">
      <c r="A264" s="39"/>
      <c r="B264" s="40"/>
      <c r="C264" s="232" t="s">
        <v>319</v>
      </c>
      <c r="D264" s="232" t="s">
        <v>134</v>
      </c>
      <c r="E264" s="233" t="s">
        <v>522</v>
      </c>
      <c r="F264" s="234" t="s">
        <v>523</v>
      </c>
      <c r="G264" s="235" t="s">
        <v>275</v>
      </c>
      <c r="H264" s="236">
        <v>2.79</v>
      </c>
      <c r="I264" s="237"/>
      <c r="J264" s="238">
        <f>ROUND(I264*H264,2)</f>
        <v>0</v>
      </c>
      <c r="K264" s="234" t="s">
        <v>138</v>
      </c>
      <c r="L264" s="42"/>
      <c r="M264" s="239" t="s">
        <v>1</v>
      </c>
      <c r="N264" s="240" t="s">
        <v>42</v>
      </c>
      <c r="O264" s="92"/>
      <c r="P264" s="241">
        <f>O264*H264</f>
        <v>0</v>
      </c>
      <c r="Q264" s="241">
        <v>0</v>
      </c>
      <c r="R264" s="241">
        <f>Q264*H264</f>
        <v>0</v>
      </c>
      <c r="S264" s="241">
        <v>0</v>
      </c>
      <c r="T264" s="241">
        <f>S264*H264</f>
        <v>0</v>
      </c>
      <c r="U264" s="242" t="s">
        <v>1</v>
      </c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3" t="s">
        <v>226</v>
      </c>
      <c r="AT264" s="243" t="s">
        <v>134</v>
      </c>
      <c r="AU264" s="243" t="s">
        <v>87</v>
      </c>
      <c r="AY264" s="16" t="s">
        <v>132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6" t="s">
        <v>85</v>
      </c>
      <c r="BK264" s="144">
        <f>ROUND(I264*H264,2)</f>
        <v>0</v>
      </c>
      <c r="BL264" s="16" t="s">
        <v>226</v>
      </c>
      <c r="BM264" s="243" t="s">
        <v>524</v>
      </c>
    </row>
    <row r="265" s="2" customFormat="1">
      <c r="A265" s="39"/>
      <c r="B265" s="40"/>
      <c r="C265" s="41"/>
      <c r="D265" s="244" t="s">
        <v>141</v>
      </c>
      <c r="E265" s="41"/>
      <c r="F265" s="245" t="s">
        <v>525</v>
      </c>
      <c r="G265" s="41"/>
      <c r="H265" s="41"/>
      <c r="I265" s="246"/>
      <c r="J265" s="41"/>
      <c r="K265" s="41"/>
      <c r="L265" s="42"/>
      <c r="M265" s="247"/>
      <c r="N265" s="248"/>
      <c r="O265" s="92"/>
      <c r="P265" s="92"/>
      <c r="Q265" s="92"/>
      <c r="R265" s="92"/>
      <c r="S265" s="92"/>
      <c r="T265" s="92"/>
      <c r="U265" s="93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6" t="s">
        <v>141</v>
      </c>
      <c r="AU265" s="16" t="s">
        <v>87</v>
      </c>
    </row>
    <row r="266" s="2" customFormat="1">
      <c r="A266" s="39"/>
      <c r="B266" s="40"/>
      <c r="C266" s="41"/>
      <c r="D266" s="249" t="s">
        <v>143</v>
      </c>
      <c r="E266" s="41"/>
      <c r="F266" s="250" t="s">
        <v>526</v>
      </c>
      <c r="G266" s="41"/>
      <c r="H266" s="41"/>
      <c r="I266" s="246"/>
      <c r="J266" s="41"/>
      <c r="K266" s="41"/>
      <c r="L266" s="42"/>
      <c r="M266" s="247"/>
      <c r="N266" s="248"/>
      <c r="O266" s="92"/>
      <c r="P266" s="92"/>
      <c r="Q266" s="92"/>
      <c r="R266" s="92"/>
      <c r="S266" s="92"/>
      <c r="T266" s="92"/>
      <c r="U266" s="93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6" t="s">
        <v>143</v>
      </c>
      <c r="AU266" s="16" t="s">
        <v>87</v>
      </c>
    </row>
    <row r="267" s="13" customFormat="1">
      <c r="A267" s="13"/>
      <c r="B267" s="251"/>
      <c r="C267" s="252"/>
      <c r="D267" s="244" t="s">
        <v>156</v>
      </c>
      <c r="E267" s="252"/>
      <c r="F267" s="254" t="s">
        <v>527</v>
      </c>
      <c r="G267" s="252"/>
      <c r="H267" s="255">
        <v>2.79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59"/>
      <c r="U267" s="260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1" t="s">
        <v>156</v>
      </c>
      <c r="AU267" s="261" t="s">
        <v>87</v>
      </c>
      <c r="AV267" s="13" t="s">
        <v>87</v>
      </c>
      <c r="AW267" s="13" t="s">
        <v>4</v>
      </c>
      <c r="AX267" s="13" t="s">
        <v>85</v>
      </c>
      <c r="AY267" s="261" t="s">
        <v>132</v>
      </c>
    </row>
    <row r="268" s="2" customFormat="1" ht="24.15" customHeight="1">
      <c r="A268" s="39"/>
      <c r="B268" s="40"/>
      <c r="C268" s="262" t="s">
        <v>328</v>
      </c>
      <c r="D268" s="262" t="s">
        <v>186</v>
      </c>
      <c r="E268" s="263" t="s">
        <v>528</v>
      </c>
      <c r="F268" s="264" t="s">
        <v>529</v>
      </c>
      <c r="G268" s="265" t="s">
        <v>530</v>
      </c>
      <c r="H268" s="266">
        <v>2.3999999999999999</v>
      </c>
      <c r="I268" s="267"/>
      <c r="J268" s="268">
        <f>ROUND(I268*H268,2)</f>
        <v>0</v>
      </c>
      <c r="K268" s="264" t="s">
        <v>138</v>
      </c>
      <c r="L268" s="269"/>
      <c r="M268" s="270" t="s">
        <v>1</v>
      </c>
      <c r="N268" s="271" t="s">
        <v>42</v>
      </c>
      <c r="O268" s="92"/>
      <c r="P268" s="241">
        <f>O268*H268</f>
        <v>0</v>
      </c>
      <c r="Q268" s="241">
        <v>0.0453</v>
      </c>
      <c r="R268" s="241">
        <f>Q268*H268</f>
        <v>0.10872</v>
      </c>
      <c r="S268" s="241">
        <v>0</v>
      </c>
      <c r="T268" s="241">
        <f>S268*H268</f>
        <v>0</v>
      </c>
      <c r="U268" s="242" t="s">
        <v>1</v>
      </c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3" t="s">
        <v>508</v>
      </c>
      <c r="AT268" s="243" t="s">
        <v>186</v>
      </c>
      <c r="AU268" s="243" t="s">
        <v>87</v>
      </c>
      <c r="AY268" s="16" t="s">
        <v>132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6" t="s">
        <v>85</v>
      </c>
      <c r="BK268" s="144">
        <f>ROUND(I268*H268,2)</f>
        <v>0</v>
      </c>
      <c r="BL268" s="16" t="s">
        <v>226</v>
      </c>
      <c r="BM268" s="243" t="s">
        <v>531</v>
      </c>
    </row>
    <row r="269" s="2" customFormat="1">
      <c r="A269" s="39"/>
      <c r="B269" s="40"/>
      <c r="C269" s="41"/>
      <c r="D269" s="244" t="s">
        <v>141</v>
      </c>
      <c r="E269" s="41"/>
      <c r="F269" s="245" t="s">
        <v>529</v>
      </c>
      <c r="G269" s="41"/>
      <c r="H269" s="41"/>
      <c r="I269" s="246"/>
      <c r="J269" s="41"/>
      <c r="K269" s="41"/>
      <c r="L269" s="42"/>
      <c r="M269" s="247"/>
      <c r="N269" s="248"/>
      <c r="O269" s="92"/>
      <c r="P269" s="92"/>
      <c r="Q269" s="92"/>
      <c r="R269" s="92"/>
      <c r="S269" s="92"/>
      <c r="T269" s="92"/>
      <c r="U269" s="93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6" t="s">
        <v>141</v>
      </c>
      <c r="AU269" s="16" t="s">
        <v>87</v>
      </c>
    </row>
    <row r="270" s="13" customFormat="1">
      <c r="A270" s="13"/>
      <c r="B270" s="251"/>
      <c r="C270" s="252"/>
      <c r="D270" s="244" t="s">
        <v>156</v>
      </c>
      <c r="E270" s="253" t="s">
        <v>1</v>
      </c>
      <c r="F270" s="254" t="s">
        <v>532</v>
      </c>
      <c r="G270" s="252"/>
      <c r="H270" s="255">
        <v>2.3999999999999999</v>
      </c>
      <c r="I270" s="256"/>
      <c r="J270" s="252"/>
      <c r="K270" s="252"/>
      <c r="L270" s="257"/>
      <c r="M270" s="258"/>
      <c r="N270" s="259"/>
      <c r="O270" s="259"/>
      <c r="P270" s="259"/>
      <c r="Q270" s="259"/>
      <c r="R270" s="259"/>
      <c r="S270" s="259"/>
      <c r="T270" s="259"/>
      <c r="U270" s="260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1" t="s">
        <v>156</v>
      </c>
      <c r="AU270" s="261" t="s">
        <v>87</v>
      </c>
      <c r="AV270" s="13" t="s">
        <v>87</v>
      </c>
      <c r="AW270" s="13" t="s">
        <v>32</v>
      </c>
      <c r="AX270" s="13" t="s">
        <v>85</v>
      </c>
      <c r="AY270" s="261" t="s">
        <v>132</v>
      </c>
    </row>
    <row r="271" s="2" customFormat="1" ht="24.15" customHeight="1">
      <c r="A271" s="39"/>
      <c r="B271" s="40"/>
      <c r="C271" s="262" t="s">
        <v>508</v>
      </c>
      <c r="D271" s="262" t="s">
        <v>186</v>
      </c>
      <c r="E271" s="263" t="s">
        <v>533</v>
      </c>
      <c r="F271" s="264" t="s">
        <v>534</v>
      </c>
      <c r="G271" s="265" t="s">
        <v>530</v>
      </c>
      <c r="H271" s="266">
        <v>0.23000000000000001</v>
      </c>
      <c r="I271" s="267"/>
      <c r="J271" s="268">
        <f>ROUND(I271*H271,2)</f>
        <v>0</v>
      </c>
      <c r="K271" s="264" t="s">
        <v>138</v>
      </c>
      <c r="L271" s="269"/>
      <c r="M271" s="270" t="s">
        <v>1</v>
      </c>
      <c r="N271" s="271" t="s">
        <v>42</v>
      </c>
      <c r="O271" s="92"/>
      <c r="P271" s="241">
        <f>O271*H271</f>
        <v>0</v>
      </c>
      <c r="Q271" s="241">
        <v>0.0118</v>
      </c>
      <c r="R271" s="241">
        <f>Q271*H271</f>
        <v>0.0027140000000000003</v>
      </c>
      <c r="S271" s="241">
        <v>0</v>
      </c>
      <c r="T271" s="241">
        <f>S271*H271</f>
        <v>0</v>
      </c>
      <c r="U271" s="242" t="s">
        <v>1</v>
      </c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3" t="s">
        <v>508</v>
      </c>
      <c r="AT271" s="243" t="s">
        <v>186</v>
      </c>
      <c r="AU271" s="243" t="s">
        <v>87</v>
      </c>
      <c r="AY271" s="16" t="s">
        <v>132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6" t="s">
        <v>85</v>
      </c>
      <c r="BK271" s="144">
        <f>ROUND(I271*H271,2)</f>
        <v>0</v>
      </c>
      <c r="BL271" s="16" t="s">
        <v>226</v>
      </c>
      <c r="BM271" s="243" t="s">
        <v>535</v>
      </c>
    </row>
    <row r="272" s="2" customFormat="1">
      <c r="A272" s="39"/>
      <c r="B272" s="40"/>
      <c r="C272" s="41"/>
      <c r="D272" s="244" t="s">
        <v>141</v>
      </c>
      <c r="E272" s="41"/>
      <c r="F272" s="245" t="s">
        <v>534</v>
      </c>
      <c r="G272" s="41"/>
      <c r="H272" s="41"/>
      <c r="I272" s="246"/>
      <c r="J272" s="41"/>
      <c r="K272" s="41"/>
      <c r="L272" s="42"/>
      <c r="M272" s="247"/>
      <c r="N272" s="248"/>
      <c r="O272" s="92"/>
      <c r="P272" s="92"/>
      <c r="Q272" s="92"/>
      <c r="R272" s="92"/>
      <c r="S272" s="92"/>
      <c r="T272" s="92"/>
      <c r="U272" s="93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6" t="s">
        <v>141</v>
      </c>
      <c r="AU272" s="16" t="s">
        <v>87</v>
      </c>
    </row>
    <row r="273" s="2" customFormat="1" ht="24.15" customHeight="1">
      <c r="A273" s="39"/>
      <c r="B273" s="40"/>
      <c r="C273" s="262" t="s">
        <v>536</v>
      </c>
      <c r="D273" s="262" t="s">
        <v>186</v>
      </c>
      <c r="E273" s="263" t="s">
        <v>537</v>
      </c>
      <c r="F273" s="264" t="s">
        <v>538</v>
      </c>
      <c r="G273" s="265" t="s">
        <v>530</v>
      </c>
      <c r="H273" s="266">
        <v>0.23000000000000001</v>
      </c>
      <c r="I273" s="267"/>
      <c r="J273" s="268">
        <f>ROUND(I273*H273,2)</f>
        <v>0</v>
      </c>
      <c r="K273" s="264" t="s">
        <v>502</v>
      </c>
      <c r="L273" s="269"/>
      <c r="M273" s="270" t="s">
        <v>1</v>
      </c>
      <c r="N273" s="271" t="s">
        <v>42</v>
      </c>
      <c r="O273" s="92"/>
      <c r="P273" s="241">
        <f>O273*H273</f>
        <v>0</v>
      </c>
      <c r="Q273" s="241">
        <v>0.00175</v>
      </c>
      <c r="R273" s="241">
        <f>Q273*H273</f>
        <v>0.00040250000000000003</v>
      </c>
      <c r="S273" s="241">
        <v>0</v>
      </c>
      <c r="T273" s="241">
        <f>S273*H273</f>
        <v>0</v>
      </c>
      <c r="U273" s="242" t="s">
        <v>1</v>
      </c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3" t="s">
        <v>508</v>
      </c>
      <c r="AT273" s="243" t="s">
        <v>186</v>
      </c>
      <c r="AU273" s="243" t="s">
        <v>87</v>
      </c>
      <c r="AY273" s="16" t="s">
        <v>132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6" t="s">
        <v>85</v>
      </c>
      <c r="BK273" s="144">
        <f>ROUND(I273*H273,2)</f>
        <v>0</v>
      </c>
      <c r="BL273" s="16" t="s">
        <v>226</v>
      </c>
      <c r="BM273" s="243" t="s">
        <v>539</v>
      </c>
    </row>
    <row r="274" s="2" customFormat="1">
      <c r="A274" s="39"/>
      <c r="B274" s="40"/>
      <c r="C274" s="41"/>
      <c r="D274" s="244" t="s">
        <v>141</v>
      </c>
      <c r="E274" s="41"/>
      <c r="F274" s="245" t="s">
        <v>538</v>
      </c>
      <c r="G274" s="41"/>
      <c r="H274" s="41"/>
      <c r="I274" s="246"/>
      <c r="J274" s="41"/>
      <c r="K274" s="41"/>
      <c r="L274" s="42"/>
      <c r="M274" s="247"/>
      <c r="N274" s="248"/>
      <c r="O274" s="92"/>
      <c r="P274" s="92"/>
      <c r="Q274" s="92"/>
      <c r="R274" s="92"/>
      <c r="S274" s="92"/>
      <c r="T274" s="92"/>
      <c r="U274" s="93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6" t="s">
        <v>141</v>
      </c>
      <c r="AU274" s="16" t="s">
        <v>87</v>
      </c>
    </row>
    <row r="275" s="2" customFormat="1" ht="24.15" customHeight="1">
      <c r="A275" s="39"/>
      <c r="B275" s="40"/>
      <c r="C275" s="262" t="s">
        <v>540</v>
      </c>
      <c r="D275" s="262" t="s">
        <v>186</v>
      </c>
      <c r="E275" s="263" t="s">
        <v>541</v>
      </c>
      <c r="F275" s="264" t="s">
        <v>542</v>
      </c>
      <c r="G275" s="265" t="s">
        <v>530</v>
      </c>
      <c r="H275" s="266">
        <v>2.3999999999999999</v>
      </c>
      <c r="I275" s="267"/>
      <c r="J275" s="268">
        <f>ROUND(I275*H275,2)</f>
        <v>0</v>
      </c>
      <c r="K275" s="264" t="s">
        <v>138</v>
      </c>
      <c r="L275" s="269"/>
      <c r="M275" s="270" t="s">
        <v>1</v>
      </c>
      <c r="N275" s="271" t="s">
        <v>42</v>
      </c>
      <c r="O275" s="92"/>
      <c r="P275" s="241">
        <f>O275*H275</f>
        <v>0</v>
      </c>
      <c r="Q275" s="241">
        <v>0</v>
      </c>
      <c r="R275" s="241">
        <f>Q275*H275</f>
        <v>0</v>
      </c>
      <c r="S275" s="241">
        <v>0</v>
      </c>
      <c r="T275" s="241">
        <f>S275*H275</f>
        <v>0</v>
      </c>
      <c r="U275" s="242" t="s">
        <v>1</v>
      </c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3" t="s">
        <v>508</v>
      </c>
      <c r="AT275" s="243" t="s">
        <v>186</v>
      </c>
      <c r="AU275" s="243" t="s">
        <v>87</v>
      </c>
      <c r="AY275" s="16" t="s">
        <v>132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6" t="s">
        <v>85</v>
      </c>
      <c r="BK275" s="144">
        <f>ROUND(I275*H275,2)</f>
        <v>0</v>
      </c>
      <c r="BL275" s="16" t="s">
        <v>226</v>
      </c>
      <c r="BM275" s="243" t="s">
        <v>543</v>
      </c>
    </row>
    <row r="276" s="2" customFormat="1">
      <c r="A276" s="39"/>
      <c r="B276" s="40"/>
      <c r="C276" s="41"/>
      <c r="D276" s="244" t="s">
        <v>141</v>
      </c>
      <c r="E276" s="41"/>
      <c r="F276" s="245" t="s">
        <v>542</v>
      </c>
      <c r="G276" s="41"/>
      <c r="H276" s="41"/>
      <c r="I276" s="246"/>
      <c r="J276" s="41"/>
      <c r="K276" s="41"/>
      <c r="L276" s="42"/>
      <c r="M276" s="247"/>
      <c r="N276" s="248"/>
      <c r="O276" s="92"/>
      <c r="P276" s="92"/>
      <c r="Q276" s="92"/>
      <c r="R276" s="92"/>
      <c r="S276" s="92"/>
      <c r="T276" s="92"/>
      <c r="U276" s="93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6" t="s">
        <v>141</v>
      </c>
      <c r="AU276" s="16" t="s">
        <v>87</v>
      </c>
    </row>
    <row r="277" s="12" customFormat="1" ht="22.8" customHeight="1">
      <c r="A277" s="12"/>
      <c r="B277" s="216"/>
      <c r="C277" s="217"/>
      <c r="D277" s="218" t="s">
        <v>76</v>
      </c>
      <c r="E277" s="230" t="s">
        <v>544</v>
      </c>
      <c r="F277" s="230" t="s">
        <v>545</v>
      </c>
      <c r="G277" s="217"/>
      <c r="H277" s="217"/>
      <c r="I277" s="220"/>
      <c r="J277" s="231">
        <f>BK277</f>
        <v>0</v>
      </c>
      <c r="K277" s="217"/>
      <c r="L277" s="222"/>
      <c r="M277" s="223"/>
      <c r="N277" s="224"/>
      <c r="O277" s="224"/>
      <c r="P277" s="225">
        <f>SUM(P278:P293)</f>
        <v>0</v>
      </c>
      <c r="Q277" s="224"/>
      <c r="R277" s="225">
        <f>SUM(R278:R293)</f>
        <v>0.0668184</v>
      </c>
      <c r="S277" s="224"/>
      <c r="T277" s="225">
        <f>SUM(T278:T293)</f>
        <v>0</v>
      </c>
      <c r="U277" s="226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7" t="s">
        <v>87</v>
      </c>
      <c r="AT277" s="228" t="s">
        <v>76</v>
      </c>
      <c r="AU277" s="228" t="s">
        <v>85</v>
      </c>
      <c r="AY277" s="227" t="s">
        <v>132</v>
      </c>
      <c r="BK277" s="229">
        <f>SUM(BK278:BK293)</f>
        <v>0</v>
      </c>
    </row>
    <row r="278" s="2" customFormat="1" ht="24.15" customHeight="1">
      <c r="A278" s="39"/>
      <c r="B278" s="40"/>
      <c r="C278" s="232" t="s">
        <v>546</v>
      </c>
      <c r="D278" s="232" t="s">
        <v>134</v>
      </c>
      <c r="E278" s="233" t="s">
        <v>547</v>
      </c>
      <c r="F278" s="234" t="s">
        <v>548</v>
      </c>
      <c r="G278" s="235" t="s">
        <v>199</v>
      </c>
      <c r="H278" s="236">
        <v>18</v>
      </c>
      <c r="I278" s="237"/>
      <c r="J278" s="238">
        <f>ROUND(I278*H278,2)</f>
        <v>0</v>
      </c>
      <c r="K278" s="234" t="s">
        <v>138</v>
      </c>
      <c r="L278" s="42"/>
      <c r="M278" s="239" t="s">
        <v>1</v>
      </c>
      <c r="N278" s="240" t="s">
        <v>42</v>
      </c>
      <c r="O278" s="92"/>
      <c r="P278" s="241">
        <f>O278*H278</f>
        <v>0</v>
      </c>
      <c r="Q278" s="241">
        <v>0.00014375</v>
      </c>
      <c r="R278" s="241">
        <f>Q278*H278</f>
        <v>0.0025875</v>
      </c>
      <c r="S278" s="241">
        <v>0</v>
      </c>
      <c r="T278" s="241">
        <f>S278*H278</f>
        <v>0</v>
      </c>
      <c r="U278" s="242" t="s">
        <v>1</v>
      </c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3" t="s">
        <v>226</v>
      </c>
      <c r="AT278" s="243" t="s">
        <v>134</v>
      </c>
      <c r="AU278" s="243" t="s">
        <v>87</v>
      </c>
      <c r="AY278" s="16" t="s">
        <v>132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6" t="s">
        <v>85</v>
      </c>
      <c r="BK278" s="144">
        <f>ROUND(I278*H278,2)</f>
        <v>0</v>
      </c>
      <c r="BL278" s="16" t="s">
        <v>226</v>
      </c>
      <c r="BM278" s="243" t="s">
        <v>549</v>
      </c>
    </row>
    <row r="279" s="2" customFormat="1">
      <c r="A279" s="39"/>
      <c r="B279" s="40"/>
      <c r="C279" s="41"/>
      <c r="D279" s="244" t="s">
        <v>141</v>
      </c>
      <c r="E279" s="41"/>
      <c r="F279" s="245" t="s">
        <v>550</v>
      </c>
      <c r="G279" s="41"/>
      <c r="H279" s="41"/>
      <c r="I279" s="246"/>
      <c r="J279" s="41"/>
      <c r="K279" s="41"/>
      <c r="L279" s="42"/>
      <c r="M279" s="247"/>
      <c r="N279" s="248"/>
      <c r="O279" s="92"/>
      <c r="P279" s="92"/>
      <c r="Q279" s="92"/>
      <c r="R279" s="92"/>
      <c r="S279" s="92"/>
      <c r="T279" s="92"/>
      <c r="U279" s="93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6" t="s">
        <v>141</v>
      </c>
      <c r="AU279" s="16" t="s">
        <v>87</v>
      </c>
    </row>
    <row r="280" s="2" customFormat="1">
      <c r="A280" s="39"/>
      <c r="B280" s="40"/>
      <c r="C280" s="41"/>
      <c r="D280" s="249" t="s">
        <v>143</v>
      </c>
      <c r="E280" s="41"/>
      <c r="F280" s="250" t="s">
        <v>551</v>
      </c>
      <c r="G280" s="41"/>
      <c r="H280" s="41"/>
      <c r="I280" s="246"/>
      <c r="J280" s="41"/>
      <c r="K280" s="41"/>
      <c r="L280" s="42"/>
      <c r="M280" s="247"/>
      <c r="N280" s="248"/>
      <c r="O280" s="92"/>
      <c r="P280" s="92"/>
      <c r="Q280" s="92"/>
      <c r="R280" s="92"/>
      <c r="S280" s="92"/>
      <c r="T280" s="92"/>
      <c r="U280" s="93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6" t="s">
        <v>143</v>
      </c>
      <c r="AU280" s="16" t="s">
        <v>87</v>
      </c>
    </row>
    <row r="281" s="13" customFormat="1">
      <c r="A281" s="13"/>
      <c r="B281" s="251"/>
      <c r="C281" s="252"/>
      <c r="D281" s="244" t="s">
        <v>156</v>
      </c>
      <c r="E281" s="253" t="s">
        <v>1</v>
      </c>
      <c r="F281" s="254" t="s">
        <v>552</v>
      </c>
      <c r="G281" s="252"/>
      <c r="H281" s="255">
        <v>18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59"/>
      <c r="U281" s="260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1" t="s">
        <v>156</v>
      </c>
      <c r="AU281" s="261" t="s">
        <v>87</v>
      </c>
      <c r="AV281" s="13" t="s">
        <v>87</v>
      </c>
      <c r="AW281" s="13" t="s">
        <v>32</v>
      </c>
      <c r="AX281" s="13" t="s">
        <v>85</v>
      </c>
      <c r="AY281" s="261" t="s">
        <v>132</v>
      </c>
    </row>
    <row r="282" s="2" customFormat="1" ht="24.15" customHeight="1">
      <c r="A282" s="39"/>
      <c r="B282" s="40"/>
      <c r="C282" s="232" t="s">
        <v>553</v>
      </c>
      <c r="D282" s="232" t="s">
        <v>134</v>
      </c>
      <c r="E282" s="233" t="s">
        <v>554</v>
      </c>
      <c r="F282" s="234" t="s">
        <v>555</v>
      </c>
      <c r="G282" s="235" t="s">
        <v>199</v>
      </c>
      <c r="H282" s="236">
        <v>18</v>
      </c>
      <c r="I282" s="237"/>
      <c r="J282" s="238">
        <f>ROUND(I282*H282,2)</f>
        <v>0</v>
      </c>
      <c r="K282" s="234" t="s">
        <v>138</v>
      </c>
      <c r="L282" s="42"/>
      <c r="M282" s="239" t="s">
        <v>1</v>
      </c>
      <c r="N282" s="240" t="s">
        <v>42</v>
      </c>
      <c r="O282" s="92"/>
      <c r="P282" s="241">
        <f>O282*H282</f>
        <v>0</v>
      </c>
      <c r="Q282" s="241">
        <v>0.00012305000000000001</v>
      </c>
      <c r="R282" s="241">
        <f>Q282*H282</f>
        <v>0.0022149000000000001</v>
      </c>
      <c r="S282" s="241">
        <v>0</v>
      </c>
      <c r="T282" s="241">
        <f>S282*H282</f>
        <v>0</v>
      </c>
      <c r="U282" s="242" t="s">
        <v>1</v>
      </c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3" t="s">
        <v>226</v>
      </c>
      <c r="AT282" s="243" t="s">
        <v>134</v>
      </c>
      <c r="AU282" s="243" t="s">
        <v>87</v>
      </c>
      <c r="AY282" s="16" t="s">
        <v>132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6" t="s">
        <v>85</v>
      </c>
      <c r="BK282" s="144">
        <f>ROUND(I282*H282,2)</f>
        <v>0</v>
      </c>
      <c r="BL282" s="16" t="s">
        <v>226</v>
      </c>
      <c r="BM282" s="243" t="s">
        <v>556</v>
      </c>
    </row>
    <row r="283" s="2" customFormat="1">
      <c r="A283" s="39"/>
      <c r="B283" s="40"/>
      <c r="C283" s="41"/>
      <c r="D283" s="244" t="s">
        <v>141</v>
      </c>
      <c r="E283" s="41"/>
      <c r="F283" s="245" t="s">
        <v>557</v>
      </c>
      <c r="G283" s="41"/>
      <c r="H283" s="41"/>
      <c r="I283" s="246"/>
      <c r="J283" s="41"/>
      <c r="K283" s="41"/>
      <c r="L283" s="42"/>
      <c r="M283" s="247"/>
      <c r="N283" s="248"/>
      <c r="O283" s="92"/>
      <c r="P283" s="92"/>
      <c r="Q283" s="92"/>
      <c r="R283" s="92"/>
      <c r="S283" s="92"/>
      <c r="T283" s="92"/>
      <c r="U283" s="93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6" t="s">
        <v>141</v>
      </c>
      <c r="AU283" s="16" t="s">
        <v>87</v>
      </c>
    </row>
    <row r="284" s="2" customFormat="1">
      <c r="A284" s="39"/>
      <c r="B284" s="40"/>
      <c r="C284" s="41"/>
      <c r="D284" s="249" t="s">
        <v>143</v>
      </c>
      <c r="E284" s="41"/>
      <c r="F284" s="250" t="s">
        <v>558</v>
      </c>
      <c r="G284" s="41"/>
      <c r="H284" s="41"/>
      <c r="I284" s="246"/>
      <c r="J284" s="41"/>
      <c r="K284" s="41"/>
      <c r="L284" s="42"/>
      <c r="M284" s="247"/>
      <c r="N284" s="248"/>
      <c r="O284" s="92"/>
      <c r="P284" s="92"/>
      <c r="Q284" s="92"/>
      <c r="R284" s="92"/>
      <c r="S284" s="92"/>
      <c r="T284" s="92"/>
      <c r="U284" s="93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6" t="s">
        <v>143</v>
      </c>
      <c r="AU284" s="16" t="s">
        <v>87</v>
      </c>
    </row>
    <row r="285" s="13" customFormat="1">
      <c r="A285" s="13"/>
      <c r="B285" s="251"/>
      <c r="C285" s="252"/>
      <c r="D285" s="244" t="s">
        <v>156</v>
      </c>
      <c r="E285" s="253" t="s">
        <v>1</v>
      </c>
      <c r="F285" s="254" t="s">
        <v>552</v>
      </c>
      <c r="G285" s="252"/>
      <c r="H285" s="255">
        <v>18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59"/>
      <c r="U285" s="260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1" t="s">
        <v>156</v>
      </c>
      <c r="AU285" s="261" t="s">
        <v>87</v>
      </c>
      <c r="AV285" s="13" t="s">
        <v>87</v>
      </c>
      <c r="AW285" s="13" t="s">
        <v>32</v>
      </c>
      <c r="AX285" s="13" t="s">
        <v>85</v>
      </c>
      <c r="AY285" s="261" t="s">
        <v>132</v>
      </c>
    </row>
    <row r="286" s="2" customFormat="1" ht="24.15" customHeight="1">
      <c r="A286" s="39"/>
      <c r="B286" s="40"/>
      <c r="C286" s="232" t="s">
        <v>559</v>
      </c>
      <c r="D286" s="232" t="s">
        <v>134</v>
      </c>
      <c r="E286" s="233" t="s">
        <v>560</v>
      </c>
      <c r="F286" s="234" t="s">
        <v>561</v>
      </c>
      <c r="G286" s="235" t="s">
        <v>199</v>
      </c>
      <c r="H286" s="236">
        <v>18</v>
      </c>
      <c r="I286" s="237"/>
      <c r="J286" s="238">
        <f>ROUND(I286*H286,2)</f>
        <v>0</v>
      </c>
      <c r="K286" s="234" t="s">
        <v>138</v>
      </c>
      <c r="L286" s="42"/>
      <c r="M286" s="239" t="s">
        <v>1</v>
      </c>
      <c r="N286" s="240" t="s">
        <v>42</v>
      </c>
      <c r="O286" s="92"/>
      <c r="P286" s="241">
        <f>O286*H286</f>
        <v>0</v>
      </c>
      <c r="Q286" s="241">
        <v>0.00016000000000000001</v>
      </c>
      <c r="R286" s="241">
        <f>Q286*H286</f>
        <v>0.0028800000000000002</v>
      </c>
      <c r="S286" s="241">
        <v>0</v>
      </c>
      <c r="T286" s="241">
        <f>S286*H286</f>
        <v>0</v>
      </c>
      <c r="U286" s="242" t="s">
        <v>1</v>
      </c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3" t="s">
        <v>226</v>
      </c>
      <c r="AT286" s="243" t="s">
        <v>134</v>
      </c>
      <c r="AU286" s="243" t="s">
        <v>87</v>
      </c>
      <c r="AY286" s="16" t="s">
        <v>132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6" t="s">
        <v>85</v>
      </c>
      <c r="BK286" s="144">
        <f>ROUND(I286*H286,2)</f>
        <v>0</v>
      </c>
      <c r="BL286" s="16" t="s">
        <v>226</v>
      </c>
      <c r="BM286" s="243" t="s">
        <v>562</v>
      </c>
    </row>
    <row r="287" s="2" customFormat="1">
      <c r="A287" s="39"/>
      <c r="B287" s="40"/>
      <c r="C287" s="41"/>
      <c r="D287" s="244" t="s">
        <v>141</v>
      </c>
      <c r="E287" s="41"/>
      <c r="F287" s="245" t="s">
        <v>563</v>
      </c>
      <c r="G287" s="41"/>
      <c r="H287" s="41"/>
      <c r="I287" s="246"/>
      <c r="J287" s="41"/>
      <c r="K287" s="41"/>
      <c r="L287" s="42"/>
      <c r="M287" s="247"/>
      <c r="N287" s="248"/>
      <c r="O287" s="92"/>
      <c r="P287" s="92"/>
      <c r="Q287" s="92"/>
      <c r="R287" s="92"/>
      <c r="S287" s="92"/>
      <c r="T287" s="92"/>
      <c r="U287" s="93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6" t="s">
        <v>141</v>
      </c>
      <c r="AU287" s="16" t="s">
        <v>87</v>
      </c>
    </row>
    <row r="288" s="2" customFormat="1">
      <c r="A288" s="39"/>
      <c r="B288" s="40"/>
      <c r="C288" s="41"/>
      <c r="D288" s="249" t="s">
        <v>143</v>
      </c>
      <c r="E288" s="41"/>
      <c r="F288" s="250" t="s">
        <v>564</v>
      </c>
      <c r="G288" s="41"/>
      <c r="H288" s="41"/>
      <c r="I288" s="246"/>
      <c r="J288" s="41"/>
      <c r="K288" s="41"/>
      <c r="L288" s="42"/>
      <c r="M288" s="247"/>
      <c r="N288" s="248"/>
      <c r="O288" s="92"/>
      <c r="P288" s="92"/>
      <c r="Q288" s="92"/>
      <c r="R288" s="92"/>
      <c r="S288" s="92"/>
      <c r="T288" s="92"/>
      <c r="U288" s="93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6" t="s">
        <v>143</v>
      </c>
      <c r="AU288" s="16" t="s">
        <v>87</v>
      </c>
    </row>
    <row r="289" s="13" customFormat="1">
      <c r="A289" s="13"/>
      <c r="B289" s="251"/>
      <c r="C289" s="252"/>
      <c r="D289" s="244" t="s">
        <v>156</v>
      </c>
      <c r="E289" s="253" t="s">
        <v>1</v>
      </c>
      <c r="F289" s="254" t="s">
        <v>552</v>
      </c>
      <c r="G289" s="252"/>
      <c r="H289" s="255">
        <v>18</v>
      </c>
      <c r="I289" s="256"/>
      <c r="J289" s="252"/>
      <c r="K289" s="252"/>
      <c r="L289" s="257"/>
      <c r="M289" s="258"/>
      <c r="N289" s="259"/>
      <c r="O289" s="259"/>
      <c r="P289" s="259"/>
      <c r="Q289" s="259"/>
      <c r="R289" s="259"/>
      <c r="S289" s="259"/>
      <c r="T289" s="259"/>
      <c r="U289" s="260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1" t="s">
        <v>156</v>
      </c>
      <c r="AU289" s="261" t="s">
        <v>87</v>
      </c>
      <c r="AV289" s="13" t="s">
        <v>87</v>
      </c>
      <c r="AW289" s="13" t="s">
        <v>32</v>
      </c>
      <c r="AX289" s="13" t="s">
        <v>85</v>
      </c>
      <c r="AY289" s="261" t="s">
        <v>132</v>
      </c>
    </row>
    <row r="290" s="2" customFormat="1" ht="24.15" customHeight="1">
      <c r="A290" s="39"/>
      <c r="B290" s="40"/>
      <c r="C290" s="232" t="s">
        <v>565</v>
      </c>
      <c r="D290" s="232" t="s">
        <v>134</v>
      </c>
      <c r="E290" s="233" t="s">
        <v>566</v>
      </c>
      <c r="F290" s="234" t="s">
        <v>567</v>
      </c>
      <c r="G290" s="235" t="s">
        <v>199</v>
      </c>
      <c r="H290" s="236">
        <v>220</v>
      </c>
      <c r="I290" s="237"/>
      <c r="J290" s="238">
        <f>ROUND(I290*H290,2)</f>
        <v>0</v>
      </c>
      <c r="K290" s="234" t="s">
        <v>138</v>
      </c>
      <c r="L290" s="42"/>
      <c r="M290" s="239" t="s">
        <v>1</v>
      </c>
      <c r="N290" s="240" t="s">
        <v>42</v>
      </c>
      <c r="O290" s="92"/>
      <c r="P290" s="241">
        <f>O290*H290</f>
        <v>0</v>
      </c>
      <c r="Q290" s="241">
        <v>0.00026879999999999997</v>
      </c>
      <c r="R290" s="241">
        <f>Q290*H290</f>
        <v>0.059135999999999994</v>
      </c>
      <c r="S290" s="241">
        <v>0</v>
      </c>
      <c r="T290" s="241">
        <f>S290*H290</f>
        <v>0</v>
      </c>
      <c r="U290" s="242" t="s">
        <v>1</v>
      </c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3" t="s">
        <v>226</v>
      </c>
      <c r="AT290" s="243" t="s">
        <v>134</v>
      </c>
      <c r="AU290" s="243" t="s">
        <v>87</v>
      </c>
      <c r="AY290" s="16" t="s">
        <v>132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6" t="s">
        <v>85</v>
      </c>
      <c r="BK290" s="144">
        <f>ROUND(I290*H290,2)</f>
        <v>0</v>
      </c>
      <c r="BL290" s="16" t="s">
        <v>226</v>
      </c>
      <c r="BM290" s="243" t="s">
        <v>568</v>
      </c>
    </row>
    <row r="291" s="2" customFormat="1">
      <c r="A291" s="39"/>
      <c r="B291" s="40"/>
      <c r="C291" s="41"/>
      <c r="D291" s="244" t="s">
        <v>141</v>
      </c>
      <c r="E291" s="41"/>
      <c r="F291" s="245" t="s">
        <v>569</v>
      </c>
      <c r="G291" s="41"/>
      <c r="H291" s="41"/>
      <c r="I291" s="246"/>
      <c r="J291" s="41"/>
      <c r="K291" s="41"/>
      <c r="L291" s="42"/>
      <c r="M291" s="247"/>
      <c r="N291" s="248"/>
      <c r="O291" s="92"/>
      <c r="P291" s="92"/>
      <c r="Q291" s="92"/>
      <c r="R291" s="92"/>
      <c r="S291" s="92"/>
      <c r="T291" s="92"/>
      <c r="U291" s="93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6" t="s">
        <v>141</v>
      </c>
      <c r="AU291" s="16" t="s">
        <v>87</v>
      </c>
    </row>
    <row r="292" s="2" customFormat="1">
      <c r="A292" s="39"/>
      <c r="B292" s="40"/>
      <c r="C292" s="41"/>
      <c r="D292" s="249" t="s">
        <v>143</v>
      </c>
      <c r="E292" s="41"/>
      <c r="F292" s="250" t="s">
        <v>570</v>
      </c>
      <c r="G292" s="41"/>
      <c r="H292" s="41"/>
      <c r="I292" s="246"/>
      <c r="J292" s="41"/>
      <c r="K292" s="41"/>
      <c r="L292" s="42"/>
      <c r="M292" s="247"/>
      <c r="N292" s="248"/>
      <c r="O292" s="92"/>
      <c r="P292" s="92"/>
      <c r="Q292" s="92"/>
      <c r="R292" s="92"/>
      <c r="S292" s="92"/>
      <c r="T292" s="92"/>
      <c r="U292" s="93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6" t="s">
        <v>143</v>
      </c>
      <c r="AU292" s="16" t="s">
        <v>87</v>
      </c>
    </row>
    <row r="293" s="13" customFormat="1">
      <c r="A293" s="13"/>
      <c r="B293" s="251"/>
      <c r="C293" s="252"/>
      <c r="D293" s="244" t="s">
        <v>156</v>
      </c>
      <c r="E293" s="253" t="s">
        <v>1</v>
      </c>
      <c r="F293" s="254" t="s">
        <v>571</v>
      </c>
      <c r="G293" s="252"/>
      <c r="H293" s="255">
        <v>220</v>
      </c>
      <c r="I293" s="256"/>
      <c r="J293" s="252"/>
      <c r="K293" s="252"/>
      <c r="L293" s="257"/>
      <c r="M293" s="258"/>
      <c r="N293" s="259"/>
      <c r="O293" s="259"/>
      <c r="P293" s="259"/>
      <c r="Q293" s="259"/>
      <c r="R293" s="259"/>
      <c r="S293" s="259"/>
      <c r="T293" s="259"/>
      <c r="U293" s="260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61" t="s">
        <v>156</v>
      </c>
      <c r="AU293" s="261" t="s">
        <v>87</v>
      </c>
      <c r="AV293" s="13" t="s">
        <v>87</v>
      </c>
      <c r="AW293" s="13" t="s">
        <v>32</v>
      </c>
      <c r="AX293" s="13" t="s">
        <v>85</v>
      </c>
      <c r="AY293" s="261" t="s">
        <v>132</v>
      </c>
    </row>
    <row r="294" s="12" customFormat="1" ht="22.8" customHeight="1">
      <c r="A294" s="12"/>
      <c r="B294" s="216"/>
      <c r="C294" s="217"/>
      <c r="D294" s="218" t="s">
        <v>76</v>
      </c>
      <c r="E294" s="230" t="s">
        <v>572</v>
      </c>
      <c r="F294" s="230" t="s">
        <v>573</v>
      </c>
      <c r="G294" s="217"/>
      <c r="H294" s="217"/>
      <c r="I294" s="220"/>
      <c r="J294" s="231">
        <f>BK294</f>
        <v>0</v>
      </c>
      <c r="K294" s="217"/>
      <c r="L294" s="222"/>
      <c r="M294" s="223"/>
      <c r="N294" s="224"/>
      <c r="O294" s="224"/>
      <c r="P294" s="225">
        <f>SUM(P295:P301)</f>
        <v>0</v>
      </c>
      <c r="Q294" s="224"/>
      <c r="R294" s="225">
        <f>SUM(R295:R301)</f>
        <v>0.17999999999999999</v>
      </c>
      <c r="S294" s="224"/>
      <c r="T294" s="225">
        <f>SUM(T295:T301)</f>
        <v>0</v>
      </c>
      <c r="U294" s="226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7" t="s">
        <v>87</v>
      </c>
      <c r="AT294" s="228" t="s">
        <v>76</v>
      </c>
      <c r="AU294" s="228" t="s">
        <v>85</v>
      </c>
      <c r="AY294" s="227" t="s">
        <v>132</v>
      </c>
      <c r="BK294" s="229">
        <f>SUM(BK295:BK301)</f>
        <v>0</v>
      </c>
    </row>
    <row r="295" s="2" customFormat="1" ht="24.15" customHeight="1">
      <c r="A295" s="39"/>
      <c r="B295" s="40"/>
      <c r="C295" s="232" t="s">
        <v>574</v>
      </c>
      <c r="D295" s="232" t="s">
        <v>134</v>
      </c>
      <c r="E295" s="233" t="s">
        <v>575</v>
      </c>
      <c r="F295" s="234" t="s">
        <v>576</v>
      </c>
      <c r="G295" s="235" t="s">
        <v>199</v>
      </c>
      <c r="H295" s="236">
        <v>18</v>
      </c>
      <c r="I295" s="237"/>
      <c r="J295" s="238">
        <f>ROUND(I295*H295,2)</f>
        <v>0</v>
      </c>
      <c r="K295" s="234" t="s">
        <v>138</v>
      </c>
      <c r="L295" s="42"/>
      <c r="M295" s="239" t="s">
        <v>1</v>
      </c>
      <c r="N295" s="240" t="s">
        <v>42</v>
      </c>
      <c r="O295" s="92"/>
      <c r="P295" s="241">
        <f>O295*H295</f>
        <v>0</v>
      </c>
      <c r="Q295" s="241">
        <v>0</v>
      </c>
      <c r="R295" s="241">
        <f>Q295*H295</f>
        <v>0</v>
      </c>
      <c r="S295" s="241">
        <v>0</v>
      </c>
      <c r="T295" s="241">
        <f>S295*H295</f>
        <v>0</v>
      </c>
      <c r="U295" s="242" t="s">
        <v>1</v>
      </c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3" t="s">
        <v>226</v>
      </c>
      <c r="AT295" s="243" t="s">
        <v>134</v>
      </c>
      <c r="AU295" s="243" t="s">
        <v>87</v>
      </c>
      <c r="AY295" s="16" t="s">
        <v>132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6" t="s">
        <v>85</v>
      </c>
      <c r="BK295" s="144">
        <f>ROUND(I295*H295,2)</f>
        <v>0</v>
      </c>
      <c r="BL295" s="16" t="s">
        <v>226</v>
      </c>
      <c r="BM295" s="243" t="s">
        <v>577</v>
      </c>
    </row>
    <row r="296" s="2" customFormat="1">
      <c r="A296" s="39"/>
      <c r="B296" s="40"/>
      <c r="C296" s="41"/>
      <c r="D296" s="244" t="s">
        <v>141</v>
      </c>
      <c r="E296" s="41"/>
      <c r="F296" s="245" t="s">
        <v>578</v>
      </c>
      <c r="G296" s="41"/>
      <c r="H296" s="41"/>
      <c r="I296" s="246"/>
      <c r="J296" s="41"/>
      <c r="K296" s="41"/>
      <c r="L296" s="42"/>
      <c r="M296" s="247"/>
      <c r="N296" s="248"/>
      <c r="O296" s="92"/>
      <c r="P296" s="92"/>
      <c r="Q296" s="92"/>
      <c r="R296" s="92"/>
      <c r="S296" s="92"/>
      <c r="T296" s="92"/>
      <c r="U296" s="93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6" t="s">
        <v>141</v>
      </c>
      <c r="AU296" s="16" t="s">
        <v>87</v>
      </c>
    </row>
    <row r="297" s="2" customFormat="1">
      <c r="A297" s="39"/>
      <c r="B297" s="40"/>
      <c r="C297" s="41"/>
      <c r="D297" s="249" t="s">
        <v>143</v>
      </c>
      <c r="E297" s="41"/>
      <c r="F297" s="250" t="s">
        <v>579</v>
      </c>
      <c r="G297" s="41"/>
      <c r="H297" s="41"/>
      <c r="I297" s="246"/>
      <c r="J297" s="41"/>
      <c r="K297" s="41"/>
      <c r="L297" s="42"/>
      <c r="M297" s="247"/>
      <c r="N297" s="248"/>
      <c r="O297" s="92"/>
      <c r="P297" s="92"/>
      <c r="Q297" s="92"/>
      <c r="R297" s="92"/>
      <c r="S297" s="92"/>
      <c r="T297" s="92"/>
      <c r="U297" s="93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6" t="s">
        <v>143</v>
      </c>
      <c r="AU297" s="16" t="s">
        <v>87</v>
      </c>
    </row>
    <row r="298" s="13" customFormat="1">
      <c r="A298" s="13"/>
      <c r="B298" s="251"/>
      <c r="C298" s="252"/>
      <c r="D298" s="244" t="s">
        <v>156</v>
      </c>
      <c r="E298" s="253" t="s">
        <v>1</v>
      </c>
      <c r="F298" s="254" t="s">
        <v>580</v>
      </c>
      <c r="G298" s="252"/>
      <c r="H298" s="255">
        <v>18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59"/>
      <c r="U298" s="260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61" t="s">
        <v>156</v>
      </c>
      <c r="AU298" s="261" t="s">
        <v>87</v>
      </c>
      <c r="AV298" s="13" t="s">
        <v>87</v>
      </c>
      <c r="AW298" s="13" t="s">
        <v>32</v>
      </c>
      <c r="AX298" s="13" t="s">
        <v>85</v>
      </c>
      <c r="AY298" s="261" t="s">
        <v>132</v>
      </c>
    </row>
    <row r="299" s="2" customFormat="1" ht="16.5" customHeight="1">
      <c r="A299" s="39"/>
      <c r="B299" s="40"/>
      <c r="C299" s="262" t="s">
        <v>581</v>
      </c>
      <c r="D299" s="262" t="s">
        <v>186</v>
      </c>
      <c r="E299" s="263" t="s">
        <v>582</v>
      </c>
      <c r="F299" s="264" t="s">
        <v>583</v>
      </c>
      <c r="G299" s="265" t="s">
        <v>275</v>
      </c>
      <c r="H299" s="266">
        <v>0.17999999999999999</v>
      </c>
      <c r="I299" s="267"/>
      <c r="J299" s="268">
        <f>ROUND(I299*H299,2)</f>
        <v>0</v>
      </c>
      <c r="K299" s="264" t="s">
        <v>138</v>
      </c>
      <c r="L299" s="269"/>
      <c r="M299" s="270" t="s">
        <v>1</v>
      </c>
      <c r="N299" s="271" t="s">
        <v>42</v>
      </c>
      <c r="O299" s="92"/>
      <c r="P299" s="241">
        <f>O299*H299</f>
        <v>0</v>
      </c>
      <c r="Q299" s="241">
        <v>1</v>
      </c>
      <c r="R299" s="241">
        <f>Q299*H299</f>
        <v>0.17999999999999999</v>
      </c>
      <c r="S299" s="241">
        <v>0</v>
      </c>
      <c r="T299" s="241">
        <f>S299*H299</f>
        <v>0</v>
      </c>
      <c r="U299" s="242" t="s">
        <v>1</v>
      </c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3" t="s">
        <v>508</v>
      </c>
      <c r="AT299" s="243" t="s">
        <v>186</v>
      </c>
      <c r="AU299" s="243" t="s">
        <v>87</v>
      </c>
      <c r="AY299" s="16" t="s">
        <v>132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6" t="s">
        <v>85</v>
      </c>
      <c r="BK299" s="144">
        <f>ROUND(I299*H299,2)</f>
        <v>0</v>
      </c>
      <c r="BL299" s="16" t="s">
        <v>226</v>
      </c>
      <c r="BM299" s="243" t="s">
        <v>584</v>
      </c>
    </row>
    <row r="300" s="2" customFormat="1">
      <c r="A300" s="39"/>
      <c r="B300" s="40"/>
      <c r="C300" s="41"/>
      <c r="D300" s="244" t="s">
        <v>141</v>
      </c>
      <c r="E300" s="41"/>
      <c r="F300" s="245" t="s">
        <v>583</v>
      </c>
      <c r="G300" s="41"/>
      <c r="H300" s="41"/>
      <c r="I300" s="246"/>
      <c r="J300" s="41"/>
      <c r="K300" s="41"/>
      <c r="L300" s="42"/>
      <c r="M300" s="247"/>
      <c r="N300" s="248"/>
      <c r="O300" s="92"/>
      <c r="P300" s="92"/>
      <c r="Q300" s="92"/>
      <c r="R300" s="92"/>
      <c r="S300" s="92"/>
      <c r="T300" s="92"/>
      <c r="U300" s="93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6" t="s">
        <v>141</v>
      </c>
      <c r="AU300" s="16" t="s">
        <v>87</v>
      </c>
    </row>
    <row r="301" s="13" customFormat="1">
      <c r="A301" s="13"/>
      <c r="B301" s="251"/>
      <c r="C301" s="252"/>
      <c r="D301" s="244" t="s">
        <v>156</v>
      </c>
      <c r="E301" s="252"/>
      <c r="F301" s="254" t="s">
        <v>585</v>
      </c>
      <c r="G301" s="252"/>
      <c r="H301" s="255">
        <v>0.17999999999999999</v>
      </c>
      <c r="I301" s="256"/>
      <c r="J301" s="252"/>
      <c r="K301" s="252"/>
      <c r="L301" s="257"/>
      <c r="M301" s="288"/>
      <c r="N301" s="289"/>
      <c r="O301" s="289"/>
      <c r="P301" s="289"/>
      <c r="Q301" s="289"/>
      <c r="R301" s="289"/>
      <c r="S301" s="289"/>
      <c r="T301" s="289"/>
      <c r="U301" s="290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1" t="s">
        <v>156</v>
      </c>
      <c r="AU301" s="261" t="s">
        <v>87</v>
      </c>
      <c r="AV301" s="13" t="s">
        <v>87</v>
      </c>
      <c r="AW301" s="13" t="s">
        <v>4</v>
      </c>
      <c r="AX301" s="13" t="s">
        <v>85</v>
      </c>
      <c r="AY301" s="261" t="s">
        <v>132</v>
      </c>
    </row>
    <row r="302" s="2" customFormat="1" ht="6.96" customHeight="1">
      <c r="A302" s="39"/>
      <c r="B302" s="67"/>
      <c r="C302" s="68"/>
      <c r="D302" s="68"/>
      <c r="E302" s="68"/>
      <c r="F302" s="68"/>
      <c r="G302" s="68"/>
      <c r="H302" s="68"/>
      <c r="I302" s="68"/>
      <c r="J302" s="68"/>
      <c r="K302" s="68"/>
      <c r="L302" s="42"/>
      <c r="M302" s="39"/>
      <c r="O302" s="39"/>
      <c r="P302" s="39"/>
      <c r="Q302" s="39"/>
      <c r="R302" s="39"/>
      <c r="S302" s="39"/>
      <c r="T302" s="39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</row>
  </sheetData>
  <sheetProtection sheet="1" autoFilter="0" formatColumns="0" formatRows="0" objects="1" scenarios="1" spinCount="100000" saltValue="WVet3Cx/Wq3EjxAYetbf+Scm9DLtp5ZpFpTo/TPM0Ro4cajgksMIVBFxePkpR69nnEgrYBzI3tEnCgiUjkGdOQ==" hashValue="cDPx8+FRrYuMxOLyQT8HHpPxRAjvcXQhvK5BGAAcrCuqTvzIlkcMFmTSUZIWBWBAyR8XuofJ25i6QKvbU27eCg==" algorithmName="SHA-512" password="CC35"/>
  <autoFilter ref="C129:K301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6" r:id="rId1" display="https://podminky.urs.cz/item/CS_URS_2023_01/273361821"/>
    <hyperlink ref="F143" r:id="rId2" display="https://podminky.urs.cz/item/CS_URS_2023_01/279362021"/>
    <hyperlink ref="F147" r:id="rId3" display="https://podminky.urs.cz/item/CS_URS_2023_01/313362021"/>
    <hyperlink ref="F155" r:id="rId4" display="https://podminky.urs.cz/item/CS_URS_2023_01/985112113"/>
    <hyperlink ref="F160" r:id="rId5" display="https://podminky.urs.cz/item/CS_URS_2023_01/997221861"/>
    <hyperlink ref="F166" r:id="rId6" display="https://podminky.urs.cz/item/CS_URS_2023_01/122151101"/>
    <hyperlink ref="F170" r:id="rId7" display="https://podminky.urs.cz/item/CS_URS_2023_01/174101101"/>
    <hyperlink ref="F174" r:id="rId8" display="https://podminky.urs.cz/item/CS_URS_2023_01/321212745"/>
    <hyperlink ref="F177" r:id="rId9" display="https://podminky.urs.cz/item/CS_URS_2023_01/321351010"/>
    <hyperlink ref="F183" r:id="rId10" display="https://podminky.urs.cz/item/CS_URS_2023_01/321352010"/>
    <hyperlink ref="F189" r:id="rId11" display="https://podminky.urs.cz/item/CS_URS_2023_01/321321116"/>
    <hyperlink ref="F196" r:id="rId12" display="https://podminky.urs.cz/item/CS_URS_2023_01/636195111"/>
    <hyperlink ref="F200" r:id="rId13" display="https://podminky.urs.cz/item/CS_URS_2023_01/938902122"/>
    <hyperlink ref="F203" r:id="rId14" display="https://podminky.urs.cz/item/CS_URS_2023_01/953961212"/>
    <hyperlink ref="F207" r:id="rId15" display="https://podminky.urs.cz/item/CS_URS_2023_01/953965115"/>
    <hyperlink ref="F211" r:id="rId16" display="https://podminky.urs.cz/item/CS_URS_2023_01/938903111"/>
    <hyperlink ref="F215" r:id="rId17" display="https://podminky.urs.cz/item/CS_URS_2023_01/985131111"/>
    <hyperlink ref="F219" r:id="rId18" display="https://podminky.urs.cz/item/CS_URS_2023_01/985311112"/>
    <hyperlink ref="F223" r:id="rId19" display="https://podminky.urs.cz/item/CS_URS_2023_01/985311113"/>
    <hyperlink ref="F227" r:id="rId20" display="https://podminky.urs.cz/item/CS_URS_2023_01/985311120"/>
    <hyperlink ref="F231" r:id="rId21" display="https://podminky.urs.cz/item/CS_URS_2023_01/985422311"/>
    <hyperlink ref="F239" r:id="rId22" display="https://podminky.urs.cz/item/CS_URS_2023_01/997006512"/>
    <hyperlink ref="F244" r:id="rId23" display="https://podminky.urs.cz/item/CS_URS_2023_01/998332011"/>
    <hyperlink ref="F254" r:id="rId24" display="https://podminky.urs.cz/item/CS_URS_2023_01/767995113"/>
    <hyperlink ref="F266" r:id="rId25" display="https://podminky.urs.cz/item/CS_URS_2023_01/998767101"/>
    <hyperlink ref="F280" r:id="rId26" display="https://podminky.urs.cz/item/CS_URS_2023_01/783314101"/>
    <hyperlink ref="F284" r:id="rId27" display="https://podminky.urs.cz/item/CS_URS_2023_01/783317101"/>
    <hyperlink ref="F288" r:id="rId28" display="https://podminky.urs.cz/item/CS_URS_2023_01/783324201"/>
    <hyperlink ref="F292" r:id="rId29" display="https://podminky.urs.cz/item/CS_URS_2023_01/783827103"/>
    <hyperlink ref="F297" r:id="rId30" display="https://podminky.urs.cz/item/CS_URS_2023_01/78921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.667969" style="1" customWidth="1"/>
    <col min="13" max="13" width="10.83203" style="1" customWidth="1"/>
    <col min="15" max="15" width="14.16016" style="1" customWidth="1"/>
    <col min="16" max="16" width="14.16016" style="1" customWidth="1"/>
    <col min="17" max="17" width="14.16016" style="1" customWidth="1"/>
    <col min="18" max="18" width="14.16016" style="1" customWidth="1"/>
    <col min="19" max="19" width="14.16016" style="1" customWidth="1"/>
    <col min="20" max="20" width="14.16016" style="1" customWidth="1"/>
    <col min="21" max="21" width="14.16016" style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52"/>
      <c r="C3" s="153"/>
      <c r="D3" s="153"/>
      <c r="E3" s="153"/>
      <c r="F3" s="153"/>
      <c r="G3" s="153"/>
      <c r="H3" s="153"/>
      <c r="I3" s="153"/>
      <c r="J3" s="153"/>
      <c r="K3" s="153"/>
      <c r="L3" s="19"/>
      <c r="AT3" s="16" t="s">
        <v>87</v>
      </c>
    </row>
    <row r="4" s="1" customFormat="1" ht="24.96" customHeight="1">
      <c r="B4" s="19"/>
      <c r="D4" s="154" t="s">
        <v>103</v>
      </c>
      <c r="L4" s="19"/>
      <c r="M4" s="155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56" t="s">
        <v>16</v>
      </c>
      <c r="L6" s="19"/>
    </row>
    <row r="7" s="1" customFormat="1" ht="26.25" customHeight="1">
      <c r="B7" s="19"/>
      <c r="E7" s="157" t="str">
        <f>'Rekapitulace stavby'!K6</f>
        <v>Haná, Vyškov, km 31,305 - 31,975, oprava koryta a stupně Křečkovice</v>
      </c>
      <c r="F7" s="156"/>
      <c r="G7" s="156"/>
      <c r="H7" s="156"/>
      <c r="L7" s="19"/>
    </row>
    <row r="8" s="2" customFormat="1" ht="12" customHeight="1">
      <c r="A8" s="39"/>
      <c r="B8" s="42"/>
      <c r="C8" s="39"/>
      <c r="D8" s="156" t="s">
        <v>104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2"/>
      <c r="C9" s="39"/>
      <c r="D9" s="39"/>
      <c r="E9" s="158" t="s">
        <v>586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2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2"/>
      <c r="C11" s="39"/>
      <c r="D11" s="156" t="s">
        <v>18</v>
      </c>
      <c r="E11" s="39"/>
      <c r="F11" s="159" t="s">
        <v>1</v>
      </c>
      <c r="G11" s="39"/>
      <c r="H11" s="39"/>
      <c r="I11" s="156" t="s">
        <v>19</v>
      </c>
      <c r="J11" s="159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2"/>
      <c r="C12" s="39"/>
      <c r="D12" s="156" t="s">
        <v>20</v>
      </c>
      <c r="E12" s="39"/>
      <c r="F12" s="159" t="s">
        <v>21</v>
      </c>
      <c r="G12" s="39"/>
      <c r="H12" s="39"/>
      <c r="I12" s="156" t="s">
        <v>22</v>
      </c>
      <c r="J12" s="160" t="str">
        <f>'Rekapitulace stavby'!AN8</f>
        <v>30. 5. 2023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2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2"/>
      <c r="C14" s="39"/>
      <c r="D14" s="156" t="s">
        <v>24</v>
      </c>
      <c r="E14" s="39"/>
      <c r="F14" s="39"/>
      <c r="G14" s="39"/>
      <c r="H14" s="39"/>
      <c r="I14" s="156" t="s">
        <v>25</v>
      </c>
      <c r="J14" s="159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2"/>
      <c r="C15" s="39"/>
      <c r="D15" s="39"/>
      <c r="E15" s="159" t="s">
        <v>26</v>
      </c>
      <c r="F15" s="39"/>
      <c r="G15" s="39"/>
      <c r="H15" s="39"/>
      <c r="I15" s="156" t="s">
        <v>27</v>
      </c>
      <c r="J15" s="159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2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2"/>
      <c r="C17" s="39"/>
      <c r="D17" s="156" t="s">
        <v>28</v>
      </c>
      <c r="E17" s="39"/>
      <c r="F17" s="39"/>
      <c r="G17" s="39"/>
      <c r="H17" s="39"/>
      <c r="I17" s="156" t="s">
        <v>25</v>
      </c>
      <c r="J17" s="32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2"/>
      <c r="C18" s="39"/>
      <c r="D18" s="39"/>
      <c r="E18" s="32" t="str">
        <f>'Rekapitulace stavby'!E14</f>
        <v>Vyplň údaj</v>
      </c>
      <c r="F18" s="159"/>
      <c r="G18" s="159"/>
      <c r="H18" s="159"/>
      <c r="I18" s="156" t="s">
        <v>27</v>
      </c>
      <c r="J18" s="32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2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2"/>
      <c r="C20" s="39"/>
      <c r="D20" s="156" t="s">
        <v>30</v>
      </c>
      <c r="E20" s="39"/>
      <c r="F20" s="39"/>
      <c r="G20" s="39"/>
      <c r="H20" s="39"/>
      <c r="I20" s="156" t="s">
        <v>25</v>
      </c>
      <c r="J20" s="159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2"/>
      <c r="C21" s="39"/>
      <c r="D21" s="39"/>
      <c r="E21" s="159" t="s">
        <v>31</v>
      </c>
      <c r="F21" s="39"/>
      <c r="G21" s="39"/>
      <c r="H21" s="39"/>
      <c r="I21" s="156" t="s">
        <v>27</v>
      </c>
      <c r="J21" s="159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2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2"/>
      <c r="C23" s="39"/>
      <c r="D23" s="156" t="s">
        <v>33</v>
      </c>
      <c r="E23" s="39"/>
      <c r="F23" s="39"/>
      <c r="G23" s="39"/>
      <c r="H23" s="39"/>
      <c r="I23" s="156" t="s">
        <v>25</v>
      </c>
      <c r="J23" s="159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2"/>
      <c r="C24" s="39"/>
      <c r="D24" s="39"/>
      <c r="E24" s="159" t="s">
        <v>31</v>
      </c>
      <c r="F24" s="39"/>
      <c r="G24" s="39"/>
      <c r="H24" s="39"/>
      <c r="I24" s="156" t="s">
        <v>27</v>
      </c>
      <c r="J24" s="159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2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2"/>
      <c r="C26" s="39"/>
      <c r="D26" s="156" t="s">
        <v>34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61"/>
      <c r="B27" s="162"/>
      <c r="C27" s="161"/>
      <c r="D27" s="161"/>
      <c r="E27" s="163" t="s">
        <v>1</v>
      </c>
      <c r="F27" s="163"/>
      <c r="G27" s="163"/>
      <c r="H27" s="163"/>
      <c r="I27" s="161"/>
      <c r="J27" s="161"/>
      <c r="K27" s="161"/>
      <c r="L27" s="164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</row>
    <row r="28" s="2" customFormat="1" ht="6.96" customHeight="1">
      <c r="A28" s="39"/>
      <c r="B28" s="42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2"/>
      <c r="C29" s="39"/>
      <c r="D29" s="165"/>
      <c r="E29" s="165"/>
      <c r="F29" s="165"/>
      <c r="G29" s="165"/>
      <c r="H29" s="165"/>
      <c r="I29" s="165"/>
      <c r="J29" s="165"/>
      <c r="K29" s="165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2"/>
      <c r="C30" s="39"/>
      <c r="D30" s="166" t="s">
        <v>37</v>
      </c>
      <c r="E30" s="39"/>
      <c r="F30" s="39"/>
      <c r="G30" s="39"/>
      <c r="H30" s="39"/>
      <c r="I30" s="39"/>
      <c r="J30" s="167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2"/>
      <c r="C31" s="39"/>
      <c r="D31" s="165"/>
      <c r="E31" s="165"/>
      <c r="F31" s="165"/>
      <c r="G31" s="165"/>
      <c r="H31" s="165"/>
      <c r="I31" s="165"/>
      <c r="J31" s="165"/>
      <c r="K31" s="165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2"/>
      <c r="C32" s="39"/>
      <c r="D32" s="39"/>
      <c r="E32" s="39"/>
      <c r="F32" s="168" t="s">
        <v>39</v>
      </c>
      <c r="G32" s="39"/>
      <c r="H32" s="39"/>
      <c r="I32" s="168" t="s">
        <v>38</v>
      </c>
      <c r="J32" s="168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2"/>
      <c r="C33" s="39"/>
      <c r="D33" s="169" t="s">
        <v>41</v>
      </c>
      <c r="E33" s="156" t="s">
        <v>42</v>
      </c>
      <c r="F33" s="170">
        <f>ROUND((SUM(BE122:BE162)),  2)</f>
        <v>0</v>
      </c>
      <c r="G33" s="39"/>
      <c r="H33" s="39"/>
      <c r="I33" s="171">
        <v>0.20999999999999999</v>
      </c>
      <c r="J33" s="170">
        <f>ROUND(((SUM(BE122:BE162))*I33),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2"/>
      <c r="C34" s="39"/>
      <c r="D34" s="39"/>
      <c r="E34" s="156" t="s">
        <v>43</v>
      </c>
      <c r="F34" s="170">
        <f>ROUND((SUM(BF122:BF162)),  2)</f>
        <v>0</v>
      </c>
      <c r="G34" s="39"/>
      <c r="H34" s="39"/>
      <c r="I34" s="171">
        <v>0.14999999999999999</v>
      </c>
      <c r="J34" s="170">
        <f>ROUND(((SUM(BF122:BF162))*I34),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2"/>
      <c r="C35" s="39"/>
      <c r="D35" s="39"/>
      <c r="E35" s="156" t="s">
        <v>44</v>
      </c>
      <c r="F35" s="170">
        <f>ROUND((SUM(BG122:BG162)),  2)</f>
        <v>0</v>
      </c>
      <c r="G35" s="39"/>
      <c r="H35" s="39"/>
      <c r="I35" s="171">
        <v>0.20999999999999999</v>
      </c>
      <c r="J35" s="170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2"/>
      <c r="C36" s="39"/>
      <c r="D36" s="39"/>
      <c r="E36" s="156" t="s">
        <v>45</v>
      </c>
      <c r="F36" s="170">
        <f>ROUND((SUM(BH122:BH162)),  2)</f>
        <v>0</v>
      </c>
      <c r="G36" s="39"/>
      <c r="H36" s="39"/>
      <c r="I36" s="171">
        <v>0.14999999999999999</v>
      </c>
      <c r="J36" s="170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2"/>
      <c r="C37" s="39"/>
      <c r="D37" s="39"/>
      <c r="E37" s="156" t="s">
        <v>46</v>
      </c>
      <c r="F37" s="170">
        <f>ROUND((SUM(BI122:BI162)),  2)</f>
        <v>0</v>
      </c>
      <c r="G37" s="39"/>
      <c r="H37" s="39"/>
      <c r="I37" s="171">
        <v>0</v>
      </c>
      <c r="J37" s="170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2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2"/>
      <c r="C39" s="172"/>
      <c r="D39" s="173" t="s">
        <v>47</v>
      </c>
      <c r="E39" s="174"/>
      <c r="F39" s="174"/>
      <c r="G39" s="175" t="s">
        <v>48</v>
      </c>
      <c r="H39" s="176" t="s">
        <v>49</v>
      </c>
      <c r="I39" s="174"/>
      <c r="J39" s="177">
        <f>SUM(J30:J37)</f>
        <v>0</v>
      </c>
      <c r="K39" s="178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2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4"/>
      <c r="D50" s="179" t="s">
        <v>50</v>
      </c>
      <c r="E50" s="180"/>
      <c r="F50" s="180"/>
      <c r="G50" s="179" t="s">
        <v>51</v>
      </c>
      <c r="H50" s="180"/>
      <c r="I50" s="180"/>
      <c r="J50" s="180"/>
      <c r="K50" s="180"/>
      <c r="L50" s="64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9"/>
      <c r="B61" s="42"/>
      <c r="C61" s="39"/>
      <c r="D61" s="181" t="s">
        <v>52</v>
      </c>
      <c r="E61" s="182"/>
      <c r="F61" s="183" t="s">
        <v>53</v>
      </c>
      <c r="G61" s="181" t="s">
        <v>52</v>
      </c>
      <c r="H61" s="182"/>
      <c r="I61" s="182"/>
      <c r="J61" s="184" t="s">
        <v>53</v>
      </c>
      <c r="K61" s="18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9"/>
      <c r="B65" s="42"/>
      <c r="C65" s="39"/>
      <c r="D65" s="179" t="s">
        <v>54</v>
      </c>
      <c r="E65" s="185"/>
      <c r="F65" s="185"/>
      <c r="G65" s="179" t="s">
        <v>55</v>
      </c>
      <c r="H65" s="185"/>
      <c r="I65" s="185"/>
      <c r="J65" s="185"/>
      <c r="K65" s="185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9"/>
      <c r="B76" s="42"/>
      <c r="C76" s="39"/>
      <c r="D76" s="181" t="s">
        <v>52</v>
      </c>
      <c r="E76" s="182"/>
      <c r="F76" s="183" t="s">
        <v>53</v>
      </c>
      <c r="G76" s="181" t="s">
        <v>52</v>
      </c>
      <c r="H76" s="182"/>
      <c r="I76" s="182"/>
      <c r="J76" s="184" t="s">
        <v>53</v>
      </c>
      <c r="K76" s="18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6"/>
      <c r="C77" s="187"/>
      <c r="D77" s="187"/>
      <c r="E77" s="187"/>
      <c r="F77" s="187"/>
      <c r="G77" s="187"/>
      <c r="H77" s="187"/>
      <c r="I77" s="187"/>
      <c r="J77" s="187"/>
      <c r="K77" s="18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8"/>
      <c r="C81" s="189"/>
      <c r="D81" s="189"/>
      <c r="E81" s="189"/>
      <c r="F81" s="189"/>
      <c r="G81" s="189"/>
      <c r="H81" s="189"/>
      <c r="I81" s="189"/>
      <c r="J81" s="189"/>
      <c r="K81" s="189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2" t="s">
        <v>106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1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90" t="str">
        <f>E7</f>
        <v>Haná, Vyškov, km 31,305 - 31,975, oprava koryta a stupně Křečkovice</v>
      </c>
      <c r="F85" s="31"/>
      <c r="G85" s="31"/>
      <c r="H85" s="31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1" t="s">
        <v>104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3062-19-3 -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1" t="s">
        <v>20</v>
      </c>
      <c r="D89" s="41"/>
      <c r="E89" s="41"/>
      <c r="F89" s="26" t="str">
        <f>F12</f>
        <v xml:space="preserve"> </v>
      </c>
      <c r="G89" s="41"/>
      <c r="H89" s="41"/>
      <c r="I89" s="31" t="s">
        <v>22</v>
      </c>
      <c r="J89" s="80" t="str">
        <f>IF(J12="","",J12)</f>
        <v>30. 5. 2023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1" t="s">
        <v>24</v>
      </c>
      <c r="D91" s="41"/>
      <c r="E91" s="41"/>
      <c r="F91" s="26" t="str">
        <f>E15</f>
        <v>Povodí Moravy, s.p.</v>
      </c>
      <c r="G91" s="41"/>
      <c r="H91" s="41"/>
      <c r="I91" s="31" t="s">
        <v>30</v>
      </c>
      <c r="J91" s="35" t="str">
        <f>E21</f>
        <v>AGROPROJEKT PSO,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1" t="s">
        <v>28</v>
      </c>
      <c r="D92" s="41"/>
      <c r="E92" s="41"/>
      <c r="F92" s="26" t="str">
        <f>IF(E18="","",E18)</f>
        <v>Vyplň údaj</v>
      </c>
      <c r="G92" s="41"/>
      <c r="H92" s="41"/>
      <c r="I92" s="31" t="s">
        <v>33</v>
      </c>
      <c r="J92" s="35" t="str">
        <f>E24</f>
        <v>AGROPROJEKT PSO,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91" t="s">
        <v>107</v>
      </c>
      <c r="D94" s="150"/>
      <c r="E94" s="150"/>
      <c r="F94" s="150"/>
      <c r="G94" s="150"/>
      <c r="H94" s="150"/>
      <c r="I94" s="150"/>
      <c r="J94" s="192" t="s">
        <v>108</v>
      </c>
      <c r="K94" s="150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3" t="s">
        <v>109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6" t="s">
        <v>110</v>
      </c>
    </row>
    <row r="97" hidden="1" s="9" customFormat="1" ht="24.96" customHeight="1">
      <c r="A97" s="9"/>
      <c r="B97" s="194"/>
      <c r="C97" s="195"/>
      <c r="D97" s="196" t="s">
        <v>111</v>
      </c>
      <c r="E97" s="197"/>
      <c r="F97" s="197"/>
      <c r="G97" s="197"/>
      <c r="H97" s="197"/>
      <c r="I97" s="197"/>
      <c r="J97" s="198">
        <f>J123</f>
        <v>0</v>
      </c>
      <c r="K97" s="195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0"/>
      <c r="C98" s="201"/>
      <c r="D98" s="202" t="s">
        <v>340</v>
      </c>
      <c r="E98" s="203"/>
      <c r="F98" s="203"/>
      <c r="G98" s="203"/>
      <c r="H98" s="203"/>
      <c r="I98" s="203"/>
      <c r="J98" s="204">
        <f>J124</f>
        <v>0</v>
      </c>
      <c r="K98" s="201"/>
      <c r="L98" s="20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4"/>
      <c r="C99" s="195"/>
      <c r="D99" s="196" t="s">
        <v>587</v>
      </c>
      <c r="E99" s="197"/>
      <c r="F99" s="197"/>
      <c r="G99" s="197"/>
      <c r="H99" s="197"/>
      <c r="I99" s="197"/>
      <c r="J99" s="198">
        <f>J128</f>
        <v>0</v>
      </c>
      <c r="K99" s="195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0"/>
      <c r="C100" s="201"/>
      <c r="D100" s="202" t="s">
        <v>588</v>
      </c>
      <c r="E100" s="203"/>
      <c r="F100" s="203"/>
      <c r="G100" s="203"/>
      <c r="H100" s="203"/>
      <c r="I100" s="203"/>
      <c r="J100" s="204">
        <f>J129</f>
        <v>0</v>
      </c>
      <c r="K100" s="201"/>
      <c r="L100" s="20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0"/>
      <c r="C101" s="201"/>
      <c r="D101" s="202" t="s">
        <v>589</v>
      </c>
      <c r="E101" s="203"/>
      <c r="F101" s="203"/>
      <c r="G101" s="203"/>
      <c r="H101" s="203"/>
      <c r="I101" s="203"/>
      <c r="J101" s="204">
        <f>J136</f>
        <v>0</v>
      </c>
      <c r="K101" s="201"/>
      <c r="L101" s="20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200"/>
      <c r="C102" s="201"/>
      <c r="D102" s="202" t="s">
        <v>590</v>
      </c>
      <c r="E102" s="203"/>
      <c r="F102" s="203"/>
      <c r="G102" s="203"/>
      <c r="H102" s="203"/>
      <c r="I102" s="203"/>
      <c r="J102" s="204">
        <f>J140</f>
        <v>0</v>
      </c>
      <c r="K102" s="201"/>
      <c r="L102" s="20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/>
    <row r="106" hidden="1"/>
    <row r="107" hidden="1"/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2" t="s">
        <v>116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1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90" t="str">
        <f>E7</f>
        <v>Haná, Vyškov, km 31,305 - 31,975, oprava koryta a stupně Křečkovice</v>
      </c>
      <c r="F112" s="31"/>
      <c r="G112" s="31"/>
      <c r="H112" s="3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1" t="s">
        <v>104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3062-19-3 -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1" t="s">
        <v>20</v>
      </c>
      <c r="D116" s="41"/>
      <c r="E116" s="41"/>
      <c r="F116" s="26" t="str">
        <f>F12</f>
        <v xml:space="preserve"> </v>
      </c>
      <c r="G116" s="41"/>
      <c r="H116" s="41"/>
      <c r="I116" s="31" t="s">
        <v>22</v>
      </c>
      <c r="J116" s="80" t="str">
        <f>IF(J12="","",J12)</f>
        <v>30. 5. 2023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1" t="s">
        <v>24</v>
      </c>
      <c r="D118" s="41"/>
      <c r="E118" s="41"/>
      <c r="F118" s="26" t="str">
        <f>E15</f>
        <v>Povodí Moravy, s.p.</v>
      </c>
      <c r="G118" s="41"/>
      <c r="H118" s="41"/>
      <c r="I118" s="31" t="s">
        <v>30</v>
      </c>
      <c r="J118" s="35" t="str">
        <f>E21</f>
        <v>AGROPROJEKT PSO, s.r.o.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5.65" customHeight="1">
      <c r="A119" s="39"/>
      <c r="B119" s="40"/>
      <c r="C119" s="31" t="s">
        <v>28</v>
      </c>
      <c r="D119" s="41"/>
      <c r="E119" s="41"/>
      <c r="F119" s="26" t="str">
        <f>IF(E18="","",E18)</f>
        <v>Vyplň údaj</v>
      </c>
      <c r="G119" s="41"/>
      <c r="H119" s="41"/>
      <c r="I119" s="31" t="s">
        <v>33</v>
      </c>
      <c r="J119" s="35" t="str">
        <f>E24</f>
        <v>AGROPROJEKT PSO, s.r.o.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206"/>
      <c r="B121" s="207"/>
      <c r="C121" s="208" t="s">
        <v>117</v>
      </c>
      <c r="D121" s="209" t="s">
        <v>62</v>
      </c>
      <c r="E121" s="209" t="s">
        <v>58</v>
      </c>
      <c r="F121" s="209" t="s">
        <v>59</v>
      </c>
      <c r="G121" s="209" t="s">
        <v>118</v>
      </c>
      <c r="H121" s="209" t="s">
        <v>119</v>
      </c>
      <c r="I121" s="209" t="s">
        <v>120</v>
      </c>
      <c r="J121" s="209" t="s">
        <v>108</v>
      </c>
      <c r="K121" s="210" t="s">
        <v>121</v>
      </c>
      <c r="L121" s="211"/>
      <c r="M121" s="101" t="s">
        <v>1</v>
      </c>
      <c r="N121" s="102" t="s">
        <v>41</v>
      </c>
      <c r="O121" s="102" t="s">
        <v>122</v>
      </c>
      <c r="P121" s="102" t="s">
        <v>123</v>
      </c>
      <c r="Q121" s="102" t="s">
        <v>124</v>
      </c>
      <c r="R121" s="102" t="s">
        <v>125</v>
      </c>
      <c r="S121" s="102" t="s">
        <v>126</v>
      </c>
      <c r="T121" s="102" t="s">
        <v>127</v>
      </c>
      <c r="U121" s="103" t="s">
        <v>128</v>
      </c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9"/>
      <c r="B122" s="40"/>
      <c r="C122" s="108" t="s">
        <v>129</v>
      </c>
      <c r="D122" s="41"/>
      <c r="E122" s="41"/>
      <c r="F122" s="41"/>
      <c r="G122" s="41"/>
      <c r="H122" s="41"/>
      <c r="I122" s="41"/>
      <c r="J122" s="212">
        <f>BK122</f>
        <v>0</v>
      </c>
      <c r="K122" s="41"/>
      <c r="L122" s="42"/>
      <c r="M122" s="104"/>
      <c r="N122" s="213"/>
      <c r="O122" s="105"/>
      <c r="P122" s="214">
        <f>P123+P128</f>
        <v>0</v>
      </c>
      <c r="Q122" s="105"/>
      <c r="R122" s="214">
        <f>R123+R128</f>
        <v>0</v>
      </c>
      <c r="S122" s="105"/>
      <c r="T122" s="214">
        <f>T123+T128</f>
        <v>20</v>
      </c>
      <c r="U122" s="106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6" t="s">
        <v>76</v>
      </c>
      <c r="AU122" s="16" t="s">
        <v>110</v>
      </c>
      <c r="BK122" s="215">
        <f>BK123+BK128</f>
        <v>0</v>
      </c>
    </row>
    <row r="123" s="12" customFormat="1" ht="25.92" customHeight="1">
      <c r="A123" s="12"/>
      <c r="B123" s="216"/>
      <c r="C123" s="217"/>
      <c r="D123" s="218" t="s">
        <v>76</v>
      </c>
      <c r="E123" s="219" t="s">
        <v>130</v>
      </c>
      <c r="F123" s="219" t="s">
        <v>131</v>
      </c>
      <c r="G123" s="217"/>
      <c r="H123" s="217"/>
      <c r="I123" s="220"/>
      <c r="J123" s="221">
        <f>BK123</f>
        <v>0</v>
      </c>
      <c r="K123" s="217"/>
      <c r="L123" s="222"/>
      <c r="M123" s="223"/>
      <c r="N123" s="224"/>
      <c r="O123" s="224"/>
      <c r="P123" s="225">
        <f>P124</f>
        <v>0</v>
      </c>
      <c r="Q123" s="224"/>
      <c r="R123" s="225">
        <f>R124</f>
        <v>0</v>
      </c>
      <c r="S123" s="224"/>
      <c r="T123" s="225">
        <f>T124</f>
        <v>20</v>
      </c>
      <c r="U123" s="226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7" t="s">
        <v>85</v>
      </c>
      <c r="AT123" s="228" t="s">
        <v>76</v>
      </c>
      <c r="AU123" s="228" t="s">
        <v>77</v>
      </c>
      <c r="AY123" s="227" t="s">
        <v>132</v>
      </c>
      <c r="BK123" s="229">
        <f>BK124</f>
        <v>0</v>
      </c>
    </row>
    <row r="124" s="12" customFormat="1" ht="22.8" customHeight="1">
      <c r="A124" s="12"/>
      <c r="B124" s="216"/>
      <c r="C124" s="217"/>
      <c r="D124" s="218" t="s">
        <v>76</v>
      </c>
      <c r="E124" s="230" t="s">
        <v>185</v>
      </c>
      <c r="F124" s="230" t="s">
        <v>433</v>
      </c>
      <c r="G124" s="217"/>
      <c r="H124" s="217"/>
      <c r="I124" s="220"/>
      <c r="J124" s="231">
        <f>BK124</f>
        <v>0</v>
      </c>
      <c r="K124" s="217"/>
      <c r="L124" s="222"/>
      <c r="M124" s="223"/>
      <c r="N124" s="224"/>
      <c r="O124" s="224"/>
      <c r="P124" s="225">
        <f>SUM(P125:P127)</f>
        <v>0</v>
      </c>
      <c r="Q124" s="224"/>
      <c r="R124" s="225">
        <f>SUM(R125:R127)</f>
        <v>0</v>
      </c>
      <c r="S124" s="224"/>
      <c r="T124" s="225">
        <f>SUM(T125:T127)</f>
        <v>20</v>
      </c>
      <c r="U124" s="226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7" t="s">
        <v>85</v>
      </c>
      <c r="AT124" s="228" t="s">
        <v>76</v>
      </c>
      <c r="AU124" s="228" t="s">
        <v>85</v>
      </c>
      <c r="AY124" s="227" t="s">
        <v>132</v>
      </c>
      <c r="BK124" s="229">
        <f>SUM(BK125:BK127)</f>
        <v>0</v>
      </c>
    </row>
    <row r="125" s="2" customFormat="1" ht="24.15" customHeight="1">
      <c r="A125" s="39"/>
      <c r="B125" s="40"/>
      <c r="C125" s="232" t="s">
        <v>85</v>
      </c>
      <c r="D125" s="232" t="s">
        <v>134</v>
      </c>
      <c r="E125" s="233" t="s">
        <v>591</v>
      </c>
      <c r="F125" s="234" t="s">
        <v>592</v>
      </c>
      <c r="G125" s="235" t="s">
        <v>199</v>
      </c>
      <c r="H125" s="236">
        <v>1000</v>
      </c>
      <c r="I125" s="237"/>
      <c r="J125" s="238">
        <f>ROUND(I125*H125,2)</f>
        <v>0</v>
      </c>
      <c r="K125" s="234" t="s">
        <v>138</v>
      </c>
      <c r="L125" s="42"/>
      <c r="M125" s="239" t="s">
        <v>1</v>
      </c>
      <c r="N125" s="240" t="s">
        <v>42</v>
      </c>
      <c r="O125" s="92"/>
      <c r="P125" s="241">
        <f>O125*H125</f>
        <v>0</v>
      </c>
      <c r="Q125" s="241">
        <v>0</v>
      </c>
      <c r="R125" s="241">
        <f>Q125*H125</f>
        <v>0</v>
      </c>
      <c r="S125" s="241">
        <v>0.02</v>
      </c>
      <c r="T125" s="241">
        <f>S125*H125</f>
        <v>20</v>
      </c>
      <c r="U125" s="242" t="s">
        <v>1</v>
      </c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3" t="s">
        <v>139</v>
      </c>
      <c r="AT125" s="243" t="s">
        <v>134</v>
      </c>
      <c r="AU125" s="243" t="s">
        <v>87</v>
      </c>
      <c r="AY125" s="16" t="s">
        <v>132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6" t="s">
        <v>85</v>
      </c>
      <c r="BK125" s="144">
        <f>ROUND(I125*H125,2)</f>
        <v>0</v>
      </c>
      <c r="BL125" s="16" t="s">
        <v>139</v>
      </c>
      <c r="BM125" s="243" t="s">
        <v>593</v>
      </c>
    </row>
    <row r="126" s="2" customFormat="1">
      <c r="A126" s="39"/>
      <c r="B126" s="40"/>
      <c r="C126" s="41"/>
      <c r="D126" s="244" t="s">
        <v>141</v>
      </c>
      <c r="E126" s="41"/>
      <c r="F126" s="245" t="s">
        <v>594</v>
      </c>
      <c r="G126" s="41"/>
      <c r="H126" s="41"/>
      <c r="I126" s="246"/>
      <c r="J126" s="41"/>
      <c r="K126" s="41"/>
      <c r="L126" s="42"/>
      <c r="M126" s="247"/>
      <c r="N126" s="248"/>
      <c r="O126" s="92"/>
      <c r="P126" s="92"/>
      <c r="Q126" s="92"/>
      <c r="R126" s="92"/>
      <c r="S126" s="92"/>
      <c r="T126" s="92"/>
      <c r="U126" s="93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6" t="s">
        <v>141</v>
      </c>
      <c r="AU126" s="16" t="s">
        <v>87</v>
      </c>
    </row>
    <row r="127" s="2" customFormat="1">
      <c r="A127" s="39"/>
      <c r="B127" s="40"/>
      <c r="C127" s="41"/>
      <c r="D127" s="249" t="s">
        <v>143</v>
      </c>
      <c r="E127" s="41"/>
      <c r="F127" s="250" t="s">
        <v>595</v>
      </c>
      <c r="G127" s="41"/>
      <c r="H127" s="41"/>
      <c r="I127" s="246"/>
      <c r="J127" s="41"/>
      <c r="K127" s="41"/>
      <c r="L127" s="42"/>
      <c r="M127" s="247"/>
      <c r="N127" s="248"/>
      <c r="O127" s="92"/>
      <c r="P127" s="92"/>
      <c r="Q127" s="92"/>
      <c r="R127" s="92"/>
      <c r="S127" s="92"/>
      <c r="T127" s="92"/>
      <c r="U127" s="93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6" t="s">
        <v>143</v>
      </c>
      <c r="AU127" s="16" t="s">
        <v>87</v>
      </c>
    </row>
    <row r="128" s="12" customFormat="1" ht="25.92" customHeight="1">
      <c r="A128" s="12"/>
      <c r="B128" s="216"/>
      <c r="C128" s="217"/>
      <c r="D128" s="218" t="s">
        <v>76</v>
      </c>
      <c r="E128" s="219" t="s">
        <v>596</v>
      </c>
      <c r="F128" s="219" t="s">
        <v>92</v>
      </c>
      <c r="G128" s="217"/>
      <c r="H128" s="217"/>
      <c r="I128" s="220"/>
      <c r="J128" s="221">
        <f>BK128</f>
        <v>0</v>
      </c>
      <c r="K128" s="217"/>
      <c r="L128" s="222"/>
      <c r="M128" s="223"/>
      <c r="N128" s="224"/>
      <c r="O128" s="224"/>
      <c r="P128" s="225">
        <f>P129+P136+P140</f>
        <v>0</v>
      </c>
      <c r="Q128" s="224"/>
      <c r="R128" s="225">
        <f>R129+R136+R140</f>
        <v>0</v>
      </c>
      <c r="S128" s="224"/>
      <c r="T128" s="225">
        <f>T129+T136+T140</f>
        <v>0</v>
      </c>
      <c r="U128" s="226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7" t="s">
        <v>164</v>
      </c>
      <c r="AT128" s="228" t="s">
        <v>76</v>
      </c>
      <c r="AU128" s="228" t="s">
        <v>77</v>
      </c>
      <c r="AY128" s="227" t="s">
        <v>132</v>
      </c>
      <c r="BK128" s="229">
        <f>BK129+BK136+BK140</f>
        <v>0</v>
      </c>
    </row>
    <row r="129" s="12" customFormat="1" ht="22.8" customHeight="1">
      <c r="A129" s="12"/>
      <c r="B129" s="216"/>
      <c r="C129" s="217"/>
      <c r="D129" s="218" t="s">
        <v>76</v>
      </c>
      <c r="E129" s="230" t="s">
        <v>597</v>
      </c>
      <c r="F129" s="230" t="s">
        <v>598</v>
      </c>
      <c r="G129" s="217"/>
      <c r="H129" s="217"/>
      <c r="I129" s="220"/>
      <c r="J129" s="231">
        <f>BK129</f>
        <v>0</v>
      </c>
      <c r="K129" s="217"/>
      <c r="L129" s="222"/>
      <c r="M129" s="223"/>
      <c r="N129" s="224"/>
      <c r="O129" s="224"/>
      <c r="P129" s="225">
        <f>SUM(P130:P135)</f>
        <v>0</v>
      </c>
      <c r="Q129" s="224"/>
      <c r="R129" s="225">
        <f>SUM(R130:R135)</f>
        <v>0</v>
      </c>
      <c r="S129" s="224"/>
      <c r="T129" s="225">
        <f>SUM(T130:T135)</f>
        <v>0</v>
      </c>
      <c r="U129" s="226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7" t="s">
        <v>164</v>
      </c>
      <c r="AT129" s="228" t="s">
        <v>76</v>
      </c>
      <c r="AU129" s="228" t="s">
        <v>85</v>
      </c>
      <c r="AY129" s="227" t="s">
        <v>132</v>
      </c>
      <c r="BK129" s="229">
        <f>SUM(BK130:BK135)</f>
        <v>0</v>
      </c>
    </row>
    <row r="130" s="2" customFormat="1" ht="16.5" customHeight="1">
      <c r="A130" s="39"/>
      <c r="B130" s="40"/>
      <c r="C130" s="232" t="s">
        <v>87</v>
      </c>
      <c r="D130" s="232" t="s">
        <v>134</v>
      </c>
      <c r="E130" s="233" t="s">
        <v>599</v>
      </c>
      <c r="F130" s="234" t="s">
        <v>600</v>
      </c>
      <c r="G130" s="235" t="s">
        <v>486</v>
      </c>
      <c r="H130" s="236">
        <v>1</v>
      </c>
      <c r="I130" s="237"/>
      <c r="J130" s="238">
        <f>ROUND(I130*H130,2)</f>
        <v>0</v>
      </c>
      <c r="K130" s="234" t="s">
        <v>138</v>
      </c>
      <c r="L130" s="42"/>
      <c r="M130" s="239" t="s">
        <v>1</v>
      </c>
      <c r="N130" s="240" t="s">
        <v>42</v>
      </c>
      <c r="O130" s="92"/>
      <c r="P130" s="241">
        <f>O130*H130</f>
        <v>0</v>
      </c>
      <c r="Q130" s="241">
        <v>0</v>
      </c>
      <c r="R130" s="241">
        <f>Q130*H130</f>
        <v>0</v>
      </c>
      <c r="S130" s="241">
        <v>0</v>
      </c>
      <c r="T130" s="241">
        <f>S130*H130</f>
        <v>0</v>
      </c>
      <c r="U130" s="242" t="s">
        <v>1</v>
      </c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3" t="s">
        <v>601</v>
      </c>
      <c r="AT130" s="243" t="s">
        <v>134</v>
      </c>
      <c r="AU130" s="243" t="s">
        <v>87</v>
      </c>
      <c r="AY130" s="16" t="s">
        <v>132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6" t="s">
        <v>85</v>
      </c>
      <c r="BK130" s="144">
        <f>ROUND(I130*H130,2)</f>
        <v>0</v>
      </c>
      <c r="BL130" s="16" t="s">
        <v>601</v>
      </c>
      <c r="BM130" s="243" t="s">
        <v>602</v>
      </c>
    </row>
    <row r="131" s="2" customFormat="1">
      <c r="A131" s="39"/>
      <c r="B131" s="40"/>
      <c r="C131" s="41"/>
      <c r="D131" s="244" t="s">
        <v>141</v>
      </c>
      <c r="E131" s="41"/>
      <c r="F131" s="245" t="s">
        <v>600</v>
      </c>
      <c r="G131" s="41"/>
      <c r="H131" s="41"/>
      <c r="I131" s="246"/>
      <c r="J131" s="41"/>
      <c r="K131" s="41"/>
      <c r="L131" s="42"/>
      <c r="M131" s="247"/>
      <c r="N131" s="248"/>
      <c r="O131" s="92"/>
      <c r="P131" s="92"/>
      <c r="Q131" s="92"/>
      <c r="R131" s="92"/>
      <c r="S131" s="92"/>
      <c r="T131" s="92"/>
      <c r="U131" s="93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6" t="s">
        <v>141</v>
      </c>
      <c r="AU131" s="16" t="s">
        <v>87</v>
      </c>
    </row>
    <row r="132" s="2" customFormat="1">
      <c r="A132" s="39"/>
      <c r="B132" s="40"/>
      <c r="C132" s="41"/>
      <c r="D132" s="249" t="s">
        <v>143</v>
      </c>
      <c r="E132" s="41"/>
      <c r="F132" s="250" t="s">
        <v>603</v>
      </c>
      <c r="G132" s="41"/>
      <c r="H132" s="41"/>
      <c r="I132" s="246"/>
      <c r="J132" s="41"/>
      <c r="K132" s="41"/>
      <c r="L132" s="42"/>
      <c r="M132" s="247"/>
      <c r="N132" s="248"/>
      <c r="O132" s="92"/>
      <c r="P132" s="92"/>
      <c r="Q132" s="92"/>
      <c r="R132" s="92"/>
      <c r="S132" s="92"/>
      <c r="T132" s="92"/>
      <c r="U132" s="93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6" t="s">
        <v>143</v>
      </c>
      <c r="AU132" s="16" t="s">
        <v>87</v>
      </c>
    </row>
    <row r="133" s="2" customFormat="1" ht="16.5" customHeight="1">
      <c r="A133" s="39"/>
      <c r="B133" s="40"/>
      <c r="C133" s="232" t="s">
        <v>150</v>
      </c>
      <c r="D133" s="232" t="s">
        <v>134</v>
      </c>
      <c r="E133" s="233" t="s">
        <v>604</v>
      </c>
      <c r="F133" s="234" t="s">
        <v>605</v>
      </c>
      <c r="G133" s="235" t="s">
        <v>486</v>
      </c>
      <c r="H133" s="236">
        <v>1</v>
      </c>
      <c r="I133" s="237"/>
      <c r="J133" s="238">
        <f>ROUND(I133*H133,2)</f>
        <v>0</v>
      </c>
      <c r="K133" s="234" t="s">
        <v>138</v>
      </c>
      <c r="L133" s="42"/>
      <c r="M133" s="239" t="s">
        <v>1</v>
      </c>
      <c r="N133" s="240" t="s">
        <v>42</v>
      </c>
      <c r="O133" s="92"/>
      <c r="P133" s="241">
        <f>O133*H133</f>
        <v>0</v>
      </c>
      <c r="Q133" s="241">
        <v>0</v>
      </c>
      <c r="R133" s="241">
        <f>Q133*H133</f>
        <v>0</v>
      </c>
      <c r="S133" s="241">
        <v>0</v>
      </c>
      <c r="T133" s="241">
        <f>S133*H133</f>
        <v>0</v>
      </c>
      <c r="U133" s="242" t="s">
        <v>1</v>
      </c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3" t="s">
        <v>601</v>
      </c>
      <c r="AT133" s="243" t="s">
        <v>134</v>
      </c>
      <c r="AU133" s="243" t="s">
        <v>87</v>
      </c>
      <c r="AY133" s="16" t="s">
        <v>132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6" t="s">
        <v>85</v>
      </c>
      <c r="BK133" s="144">
        <f>ROUND(I133*H133,2)</f>
        <v>0</v>
      </c>
      <c r="BL133" s="16" t="s">
        <v>601</v>
      </c>
      <c r="BM133" s="243" t="s">
        <v>606</v>
      </c>
    </row>
    <row r="134" s="2" customFormat="1">
      <c r="A134" s="39"/>
      <c r="B134" s="40"/>
      <c r="C134" s="41"/>
      <c r="D134" s="244" t="s">
        <v>141</v>
      </c>
      <c r="E134" s="41"/>
      <c r="F134" s="245" t="s">
        <v>605</v>
      </c>
      <c r="G134" s="41"/>
      <c r="H134" s="41"/>
      <c r="I134" s="246"/>
      <c r="J134" s="41"/>
      <c r="K134" s="41"/>
      <c r="L134" s="42"/>
      <c r="M134" s="247"/>
      <c r="N134" s="248"/>
      <c r="O134" s="92"/>
      <c r="P134" s="92"/>
      <c r="Q134" s="92"/>
      <c r="R134" s="92"/>
      <c r="S134" s="92"/>
      <c r="T134" s="92"/>
      <c r="U134" s="93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6" t="s">
        <v>141</v>
      </c>
      <c r="AU134" s="16" t="s">
        <v>87</v>
      </c>
    </row>
    <row r="135" s="2" customFormat="1">
      <c r="A135" s="39"/>
      <c r="B135" s="40"/>
      <c r="C135" s="41"/>
      <c r="D135" s="249" t="s">
        <v>143</v>
      </c>
      <c r="E135" s="41"/>
      <c r="F135" s="250" t="s">
        <v>607</v>
      </c>
      <c r="G135" s="41"/>
      <c r="H135" s="41"/>
      <c r="I135" s="246"/>
      <c r="J135" s="41"/>
      <c r="K135" s="41"/>
      <c r="L135" s="42"/>
      <c r="M135" s="247"/>
      <c r="N135" s="248"/>
      <c r="O135" s="92"/>
      <c r="P135" s="92"/>
      <c r="Q135" s="92"/>
      <c r="R135" s="92"/>
      <c r="S135" s="92"/>
      <c r="T135" s="92"/>
      <c r="U135" s="93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6" t="s">
        <v>143</v>
      </c>
      <c r="AU135" s="16" t="s">
        <v>87</v>
      </c>
    </row>
    <row r="136" s="12" customFormat="1" ht="22.8" customHeight="1">
      <c r="A136" s="12"/>
      <c r="B136" s="216"/>
      <c r="C136" s="217"/>
      <c r="D136" s="218" t="s">
        <v>76</v>
      </c>
      <c r="E136" s="230" t="s">
        <v>608</v>
      </c>
      <c r="F136" s="230" t="s">
        <v>609</v>
      </c>
      <c r="G136" s="217"/>
      <c r="H136" s="217"/>
      <c r="I136" s="220"/>
      <c r="J136" s="231">
        <f>BK136</f>
        <v>0</v>
      </c>
      <c r="K136" s="217"/>
      <c r="L136" s="222"/>
      <c r="M136" s="223"/>
      <c r="N136" s="224"/>
      <c r="O136" s="224"/>
      <c r="P136" s="225">
        <f>SUM(P137:P139)</f>
        <v>0</v>
      </c>
      <c r="Q136" s="224"/>
      <c r="R136" s="225">
        <f>SUM(R137:R139)</f>
        <v>0</v>
      </c>
      <c r="S136" s="224"/>
      <c r="T136" s="225">
        <f>SUM(T137:T139)</f>
        <v>0</v>
      </c>
      <c r="U136" s="226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7" t="s">
        <v>164</v>
      </c>
      <c r="AT136" s="228" t="s">
        <v>76</v>
      </c>
      <c r="AU136" s="228" t="s">
        <v>85</v>
      </c>
      <c r="AY136" s="227" t="s">
        <v>132</v>
      </c>
      <c r="BK136" s="229">
        <f>SUM(BK137:BK139)</f>
        <v>0</v>
      </c>
    </row>
    <row r="137" s="2" customFormat="1" ht="16.5" customHeight="1">
      <c r="A137" s="39"/>
      <c r="B137" s="40"/>
      <c r="C137" s="232" t="s">
        <v>139</v>
      </c>
      <c r="D137" s="232" t="s">
        <v>134</v>
      </c>
      <c r="E137" s="233" t="s">
        <v>610</v>
      </c>
      <c r="F137" s="234" t="s">
        <v>611</v>
      </c>
      <c r="G137" s="235" t="s">
        <v>486</v>
      </c>
      <c r="H137" s="236">
        <v>1</v>
      </c>
      <c r="I137" s="237"/>
      <c r="J137" s="238">
        <f>ROUND(I137*H137,2)</f>
        <v>0</v>
      </c>
      <c r="K137" s="234" t="s">
        <v>138</v>
      </c>
      <c r="L137" s="42"/>
      <c r="M137" s="239" t="s">
        <v>1</v>
      </c>
      <c r="N137" s="240" t="s">
        <v>42</v>
      </c>
      <c r="O137" s="92"/>
      <c r="P137" s="241">
        <f>O137*H137</f>
        <v>0</v>
      </c>
      <c r="Q137" s="241">
        <v>0</v>
      </c>
      <c r="R137" s="241">
        <f>Q137*H137</f>
        <v>0</v>
      </c>
      <c r="S137" s="241">
        <v>0</v>
      </c>
      <c r="T137" s="241">
        <f>S137*H137</f>
        <v>0</v>
      </c>
      <c r="U137" s="242" t="s">
        <v>1</v>
      </c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3" t="s">
        <v>601</v>
      </c>
      <c r="AT137" s="243" t="s">
        <v>134</v>
      </c>
      <c r="AU137" s="243" t="s">
        <v>87</v>
      </c>
      <c r="AY137" s="16" t="s">
        <v>132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6" t="s">
        <v>85</v>
      </c>
      <c r="BK137" s="144">
        <f>ROUND(I137*H137,2)</f>
        <v>0</v>
      </c>
      <c r="BL137" s="16" t="s">
        <v>601</v>
      </c>
      <c r="BM137" s="243" t="s">
        <v>612</v>
      </c>
    </row>
    <row r="138" s="2" customFormat="1">
      <c r="A138" s="39"/>
      <c r="B138" s="40"/>
      <c r="C138" s="41"/>
      <c r="D138" s="244" t="s">
        <v>141</v>
      </c>
      <c r="E138" s="41"/>
      <c r="F138" s="245" t="s">
        <v>611</v>
      </c>
      <c r="G138" s="41"/>
      <c r="H138" s="41"/>
      <c r="I138" s="246"/>
      <c r="J138" s="41"/>
      <c r="K138" s="41"/>
      <c r="L138" s="42"/>
      <c r="M138" s="247"/>
      <c r="N138" s="248"/>
      <c r="O138" s="92"/>
      <c r="P138" s="92"/>
      <c r="Q138" s="92"/>
      <c r="R138" s="92"/>
      <c r="S138" s="92"/>
      <c r="T138" s="92"/>
      <c r="U138" s="93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6" t="s">
        <v>141</v>
      </c>
      <c r="AU138" s="16" t="s">
        <v>87</v>
      </c>
    </row>
    <row r="139" s="2" customFormat="1">
      <c r="A139" s="39"/>
      <c r="B139" s="40"/>
      <c r="C139" s="41"/>
      <c r="D139" s="249" t="s">
        <v>143</v>
      </c>
      <c r="E139" s="41"/>
      <c r="F139" s="250" t="s">
        <v>613</v>
      </c>
      <c r="G139" s="41"/>
      <c r="H139" s="41"/>
      <c r="I139" s="246"/>
      <c r="J139" s="41"/>
      <c r="K139" s="41"/>
      <c r="L139" s="42"/>
      <c r="M139" s="247"/>
      <c r="N139" s="248"/>
      <c r="O139" s="92"/>
      <c r="P139" s="92"/>
      <c r="Q139" s="92"/>
      <c r="R139" s="92"/>
      <c r="S139" s="92"/>
      <c r="T139" s="92"/>
      <c r="U139" s="93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6" t="s">
        <v>143</v>
      </c>
      <c r="AU139" s="16" t="s">
        <v>87</v>
      </c>
    </row>
    <row r="140" s="12" customFormat="1" ht="22.8" customHeight="1">
      <c r="A140" s="12"/>
      <c r="B140" s="216"/>
      <c r="C140" s="217"/>
      <c r="D140" s="218" t="s">
        <v>76</v>
      </c>
      <c r="E140" s="230" t="s">
        <v>614</v>
      </c>
      <c r="F140" s="230" t="s">
        <v>615</v>
      </c>
      <c r="G140" s="217"/>
      <c r="H140" s="217"/>
      <c r="I140" s="220"/>
      <c r="J140" s="231">
        <f>BK140</f>
        <v>0</v>
      </c>
      <c r="K140" s="217"/>
      <c r="L140" s="222"/>
      <c r="M140" s="223"/>
      <c r="N140" s="224"/>
      <c r="O140" s="224"/>
      <c r="P140" s="225">
        <f>SUM(P141:P162)</f>
        <v>0</v>
      </c>
      <c r="Q140" s="224"/>
      <c r="R140" s="225">
        <f>SUM(R141:R162)</f>
        <v>0</v>
      </c>
      <c r="S140" s="224"/>
      <c r="T140" s="225">
        <f>SUM(T141:T162)</f>
        <v>0</v>
      </c>
      <c r="U140" s="226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7" t="s">
        <v>164</v>
      </c>
      <c r="AT140" s="228" t="s">
        <v>76</v>
      </c>
      <c r="AU140" s="228" t="s">
        <v>85</v>
      </c>
      <c r="AY140" s="227" t="s">
        <v>132</v>
      </c>
      <c r="BK140" s="229">
        <f>SUM(BK141:BK162)</f>
        <v>0</v>
      </c>
    </row>
    <row r="141" s="2" customFormat="1" ht="16.5" customHeight="1">
      <c r="A141" s="39"/>
      <c r="B141" s="40"/>
      <c r="C141" s="232" t="s">
        <v>164</v>
      </c>
      <c r="D141" s="232" t="s">
        <v>134</v>
      </c>
      <c r="E141" s="233" t="s">
        <v>616</v>
      </c>
      <c r="F141" s="234" t="s">
        <v>615</v>
      </c>
      <c r="G141" s="235" t="s">
        <v>486</v>
      </c>
      <c r="H141" s="236">
        <v>1</v>
      </c>
      <c r="I141" s="237"/>
      <c r="J141" s="238">
        <f>ROUND(I141*H141,2)</f>
        <v>0</v>
      </c>
      <c r="K141" s="234" t="s">
        <v>138</v>
      </c>
      <c r="L141" s="42"/>
      <c r="M141" s="239" t="s">
        <v>1</v>
      </c>
      <c r="N141" s="240" t="s">
        <v>42</v>
      </c>
      <c r="O141" s="92"/>
      <c r="P141" s="241">
        <f>O141*H141</f>
        <v>0</v>
      </c>
      <c r="Q141" s="241">
        <v>0</v>
      </c>
      <c r="R141" s="241">
        <f>Q141*H141</f>
        <v>0</v>
      </c>
      <c r="S141" s="241">
        <v>0</v>
      </c>
      <c r="T141" s="241">
        <f>S141*H141</f>
        <v>0</v>
      </c>
      <c r="U141" s="242" t="s">
        <v>1</v>
      </c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3" t="s">
        <v>601</v>
      </c>
      <c r="AT141" s="243" t="s">
        <v>134</v>
      </c>
      <c r="AU141" s="243" t="s">
        <v>87</v>
      </c>
      <c r="AY141" s="16" t="s">
        <v>132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6" t="s">
        <v>85</v>
      </c>
      <c r="BK141" s="144">
        <f>ROUND(I141*H141,2)</f>
        <v>0</v>
      </c>
      <c r="BL141" s="16" t="s">
        <v>601</v>
      </c>
      <c r="BM141" s="243" t="s">
        <v>617</v>
      </c>
    </row>
    <row r="142" s="2" customFormat="1">
      <c r="A142" s="39"/>
      <c r="B142" s="40"/>
      <c r="C142" s="41"/>
      <c r="D142" s="244" t="s">
        <v>141</v>
      </c>
      <c r="E142" s="41"/>
      <c r="F142" s="245" t="s">
        <v>615</v>
      </c>
      <c r="G142" s="41"/>
      <c r="H142" s="41"/>
      <c r="I142" s="246"/>
      <c r="J142" s="41"/>
      <c r="K142" s="41"/>
      <c r="L142" s="42"/>
      <c r="M142" s="247"/>
      <c r="N142" s="248"/>
      <c r="O142" s="92"/>
      <c r="P142" s="92"/>
      <c r="Q142" s="92"/>
      <c r="R142" s="92"/>
      <c r="S142" s="92"/>
      <c r="T142" s="92"/>
      <c r="U142" s="93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6" t="s">
        <v>141</v>
      </c>
      <c r="AU142" s="16" t="s">
        <v>87</v>
      </c>
    </row>
    <row r="143" s="2" customFormat="1">
      <c r="A143" s="39"/>
      <c r="B143" s="40"/>
      <c r="C143" s="41"/>
      <c r="D143" s="249" t="s">
        <v>143</v>
      </c>
      <c r="E143" s="41"/>
      <c r="F143" s="250" t="s">
        <v>618</v>
      </c>
      <c r="G143" s="41"/>
      <c r="H143" s="41"/>
      <c r="I143" s="246"/>
      <c r="J143" s="41"/>
      <c r="K143" s="41"/>
      <c r="L143" s="42"/>
      <c r="M143" s="247"/>
      <c r="N143" s="248"/>
      <c r="O143" s="92"/>
      <c r="P143" s="92"/>
      <c r="Q143" s="92"/>
      <c r="R143" s="92"/>
      <c r="S143" s="92"/>
      <c r="T143" s="92"/>
      <c r="U143" s="93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6" t="s">
        <v>143</v>
      </c>
      <c r="AU143" s="16" t="s">
        <v>87</v>
      </c>
    </row>
    <row r="144" s="2" customFormat="1" ht="16.5" customHeight="1">
      <c r="A144" s="39"/>
      <c r="B144" s="40"/>
      <c r="C144" s="232" t="s">
        <v>169</v>
      </c>
      <c r="D144" s="232" t="s">
        <v>134</v>
      </c>
      <c r="E144" s="233" t="s">
        <v>619</v>
      </c>
      <c r="F144" s="234" t="s">
        <v>620</v>
      </c>
      <c r="G144" s="235" t="s">
        <v>486</v>
      </c>
      <c r="H144" s="236">
        <v>1</v>
      </c>
      <c r="I144" s="237"/>
      <c r="J144" s="238">
        <f>ROUND(I144*H144,2)</f>
        <v>0</v>
      </c>
      <c r="K144" s="234" t="s">
        <v>138</v>
      </c>
      <c r="L144" s="42"/>
      <c r="M144" s="239" t="s">
        <v>1</v>
      </c>
      <c r="N144" s="240" t="s">
        <v>42</v>
      </c>
      <c r="O144" s="92"/>
      <c r="P144" s="241">
        <f>O144*H144</f>
        <v>0</v>
      </c>
      <c r="Q144" s="241">
        <v>0</v>
      </c>
      <c r="R144" s="241">
        <f>Q144*H144</f>
        <v>0</v>
      </c>
      <c r="S144" s="241">
        <v>0</v>
      </c>
      <c r="T144" s="241">
        <f>S144*H144</f>
        <v>0</v>
      </c>
      <c r="U144" s="242" t="s">
        <v>1</v>
      </c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3" t="s">
        <v>601</v>
      </c>
      <c r="AT144" s="243" t="s">
        <v>134</v>
      </c>
      <c r="AU144" s="243" t="s">
        <v>87</v>
      </c>
      <c r="AY144" s="16" t="s">
        <v>132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6" t="s">
        <v>85</v>
      </c>
      <c r="BK144" s="144">
        <f>ROUND(I144*H144,2)</f>
        <v>0</v>
      </c>
      <c r="BL144" s="16" t="s">
        <v>601</v>
      </c>
      <c r="BM144" s="243" t="s">
        <v>621</v>
      </c>
    </row>
    <row r="145" s="2" customFormat="1">
      <c r="A145" s="39"/>
      <c r="B145" s="40"/>
      <c r="C145" s="41"/>
      <c r="D145" s="244" t="s">
        <v>141</v>
      </c>
      <c r="E145" s="41"/>
      <c r="F145" s="245" t="s">
        <v>620</v>
      </c>
      <c r="G145" s="41"/>
      <c r="H145" s="41"/>
      <c r="I145" s="246"/>
      <c r="J145" s="41"/>
      <c r="K145" s="41"/>
      <c r="L145" s="42"/>
      <c r="M145" s="247"/>
      <c r="N145" s="248"/>
      <c r="O145" s="92"/>
      <c r="P145" s="92"/>
      <c r="Q145" s="92"/>
      <c r="R145" s="92"/>
      <c r="S145" s="92"/>
      <c r="T145" s="92"/>
      <c r="U145" s="93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6" t="s">
        <v>141</v>
      </c>
      <c r="AU145" s="16" t="s">
        <v>87</v>
      </c>
    </row>
    <row r="146" s="2" customFormat="1">
      <c r="A146" s="39"/>
      <c r="B146" s="40"/>
      <c r="C146" s="41"/>
      <c r="D146" s="249" t="s">
        <v>143</v>
      </c>
      <c r="E146" s="41"/>
      <c r="F146" s="250" t="s">
        <v>622</v>
      </c>
      <c r="G146" s="41"/>
      <c r="H146" s="41"/>
      <c r="I146" s="246"/>
      <c r="J146" s="41"/>
      <c r="K146" s="41"/>
      <c r="L146" s="42"/>
      <c r="M146" s="247"/>
      <c r="N146" s="248"/>
      <c r="O146" s="92"/>
      <c r="P146" s="92"/>
      <c r="Q146" s="92"/>
      <c r="R146" s="92"/>
      <c r="S146" s="92"/>
      <c r="T146" s="92"/>
      <c r="U146" s="93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6" t="s">
        <v>143</v>
      </c>
      <c r="AU146" s="16" t="s">
        <v>87</v>
      </c>
    </row>
    <row r="147" s="2" customFormat="1">
      <c r="A147" s="39"/>
      <c r="B147" s="40"/>
      <c r="C147" s="41"/>
      <c r="D147" s="244" t="s">
        <v>315</v>
      </c>
      <c r="E147" s="41"/>
      <c r="F147" s="272" t="s">
        <v>623</v>
      </c>
      <c r="G147" s="41"/>
      <c r="H147" s="41"/>
      <c r="I147" s="246"/>
      <c r="J147" s="41"/>
      <c r="K147" s="41"/>
      <c r="L147" s="42"/>
      <c r="M147" s="247"/>
      <c r="N147" s="248"/>
      <c r="O147" s="92"/>
      <c r="P147" s="92"/>
      <c r="Q147" s="92"/>
      <c r="R147" s="92"/>
      <c r="S147" s="92"/>
      <c r="T147" s="92"/>
      <c r="U147" s="93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6" t="s">
        <v>315</v>
      </c>
      <c r="AU147" s="16" t="s">
        <v>87</v>
      </c>
    </row>
    <row r="148" s="2" customFormat="1" ht="16.5" customHeight="1">
      <c r="A148" s="39"/>
      <c r="B148" s="40"/>
      <c r="C148" s="232" t="s">
        <v>175</v>
      </c>
      <c r="D148" s="232" t="s">
        <v>134</v>
      </c>
      <c r="E148" s="233" t="s">
        <v>624</v>
      </c>
      <c r="F148" s="234" t="s">
        <v>625</v>
      </c>
      <c r="G148" s="235" t="s">
        <v>486</v>
      </c>
      <c r="H148" s="236">
        <v>1</v>
      </c>
      <c r="I148" s="237"/>
      <c r="J148" s="238">
        <f>ROUND(I148*H148,2)</f>
        <v>0</v>
      </c>
      <c r="K148" s="234" t="s">
        <v>138</v>
      </c>
      <c r="L148" s="42"/>
      <c r="M148" s="239" t="s">
        <v>1</v>
      </c>
      <c r="N148" s="240" t="s">
        <v>42</v>
      </c>
      <c r="O148" s="92"/>
      <c r="P148" s="241">
        <f>O148*H148</f>
        <v>0</v>
      </c>
      <c r="Q148" s="241">
        <v>0</v>
      </c>
      <c r="R148" s="241">
        <f>Q148*H148</f>
        <v>0</v>
      </c>
      <c r="S148" s="241">
        <v>0</v>
      </c>
      <c r="T148" s="241">
        <f>S148*H148</f>
        <v>0</v>
      </c>
      <c r="U148" s="242" t="s">
        <v>1</v>
      </c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3" t="s">
        <v>601</v>
      </c>
      <c r="AT148" s="243" t="s">
        <v>134</v>
      </c>
      <c r="AU148" s="243" t="s">
        <v>87</v>
      </c>
      <c r="AY148" s="16" t="s">
        <v>132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6" t="s">
        <v>85</v>
      </c>
      <c r="BK148" s="144">
        <f>ROUND(I148*H148,2)</f>
        <v>0</v>
      </c>
      <c r="BL148" s="16" t="s">
        <v>601</v>
      </c>
      <c r="BM148" s="243" t="s">
        <v>626</v>
      </c>
    </row>
    <row r="149" s="2" customFormat="1">
      <c r="A149" s="39"/>
      <c r="B149" s="40"/>
      <c r="C149" s="41"/>
      <c r="D149" s="244" t="s">
        <v>141</v>
      </c>
      <c r="E149" s="41"/>
      <c r="F149" s="245" t="s">
        <v>627</v>
      </c>
      <c r="G149" s="41"/>
      <c r="H149" s="41"/>
      <c r="I149" s="246"/>
      <c r="J149" s="41"/>
      <c r="K149" s="41"/>
      <c r="L149" s="42"/>
      <c r="M149" s="247"/>
      <c r="N149" s="248"/>
      <c r="O149" s="92"/>
      <c r="P149" s="92"/>
      <c r="Q149" s="92"/>
      <c r="R149" s="92"/>
      <c r="S149" s="92"/>
      <c r="T149" s="92"/>
      <c r="U149" s="93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6" t="s">
        <v>141</v>
      </c>
      <c r="AU149" s="16" t="s">
        <v>87</v>
      </c>
    </row>
    <row r="150" s="2" customFormat="1">
      <c r="A150" s="39"/>
      <c r="B150" s="40"/>
      <c r="C150" s="41"/>
      <c r="D150" s="249" t="s">
        <v>143</v>
      </c>
      <c r="E150" s="41"/>
      <c r="F150" s="250" t="s">
        <v>628</v>
      </c>
      <c r="G150" s="41"/>
      <c r="H150" s="41"/>
      <c r="I150" s="246"/>
      <c r="J150" s="41"/>
      <c r="K150" s="41"/>
      <c r="L150" s="42"/>
      <c r="M150" s="247"/>
      <c r="N150" s="248"/>
      <c r="O150" s="92"/>
      <c r="P150" s="92"/>
      <c r="Q150" s="92"/>
      <c r="R150" s="92"/>
      <c r="S150" s="92"/>
      <c r="T150" s="92"/>
      <c r="U150" s="93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6" t="s">
        <v>143</v>
      </c>
      <c r="AU150" s="16" t="s">
        <v>87</v>
      </c>
    </row>
    <row r="151" s="2" customFormat="1">
      <c r="A151" s="39"/>
      <c r="B151" s="40"/>
      <c r="C151" s="41"/>
      <c r="D151" s="244" t="s">
        <v>315</v>
      </c>
      <c r="E151" s="41"/>
      <c r="F151" s="272" t="s">
        <v>629</v>
      </c>
      <c r="G151" s="41"/>
      <c r="H151" s="41"/>
      <c r="I151" s="246"/>
      <c r="J151" s="41"/>
      <c r="K151" s="41"/>
      <c r="L151" s="42"/>
      <c r="M151" s="247"/>
      <c r="N151" s="248"/>
      <c r="O151" s="92"/>
      <c r="P151" s="92"/>
      <c r="Q151" s="92"/>
      <c r="R151" s="92"/>
      <c r="S151" s="92"/>
      <c r="T151" s="92"/>
      <c r="U151" s="93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6" t="s">
        <v>315</v>
      </c>
      <c r="AU151" s="16" t="s">
        <v>87</v>
      </c>
    </row>
    <row r="152" s="2" customFormat="1" ht="16.5" customHeight="1">
      <c r="A152" s="39"/>
      <c r="B152" s="40"/>
      <c r="C152" s="232" t="s">
        <v>179</v>
      </c>
      <c r="D152" s="232" t="s">
        <v>134</v>
      </c>
      <c r="E152" s="233" t="s">
        <v>630</v>
      </c>
      <c r="F152" s="234" t="s">
        <v>631</v>
      </c>
      <c r="G152" s="235" t="s">
        <v>486</v>
      </c>
      <c r="H152" s="236">
        <v>1</v>
      </c>
      <c r="I152" s="237"/>
      <c r="J152" s="238">
        <f>ROUND(I152*H152,2)</f>
        <v>0</v>
      </c>
      <c r="K152" s="234" t="s">
        <v>138</v>
      </c>
      <c r="L152" s="42"/>
      <c r="M152" s="239" t="s">
        <v>1</v>
      </c>
      <c r="N152" s="240" t="s">
        <v>42</v>
      </c>
      <c r="O152" s="92"/>
      <c r="P152" s="241">
        <f>O152*H152</f>
        <v>0</v>
      </c>
      <c r="Q152" s="241">
        <v>0</v>
      </c>
      <c r="R152" s="241">
        <f>Q152*H152</f>
        <v>0</v>
      </c>
      <c r="S152" s="241">
        <v>0</v>
      </c>
      <c r="T152" s="241">
        <f>S152*H152</f>
        <v>0</v>
      </c>
      <c r="U152" s="242" t="s">
        <v>1</v>
      </c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3" t="s">
        <v>601</v>
      </c>
      <c r="AT152" s="243" t="s">
        <v>134</v>
      </c>
      <c r="AU152" s="243" t="s">
        <v>87</v>
      </c>
      <c r="AY152" s="16" t="s">
        <v>132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6" t="s">
        <v>85</v>
      </c>
      <c r="BK152" s="144">
        <f>ROUND(I152*H152,2)</f>
        <v>0</v>
      </c>
      <c r="BL152" s="16" t="s">
        <v>601</v>
      </c>
      <c r="BM152" s="243" t="s">
        <v>632</v>
      </c>
    </row>
    <row r="153" s="2" customFormat="1">
      <c r="A153" s="39"/>
      <c r="B153" s="40"/>
      <c r="C153" s="41"/>
      <c r="D153" s="244" t="s">
        <v>141</v>
      </c>
      <c r="E153" s="41"/>
      <c r="F153" s="245" t="s">
        <v>631</v>
      </c>
      <c r="G153" s="41"/>
      <c r="H153" s="41"/>
      <c r="I153" s="246"/>
      <c r="J153" s="41"/>
      <c r="K153" s="41"/>
      <c r="L153" s="42"/>
      <c r="M153" s="247"/>
      <c r="N153" s="248"/>
      <c r="O153" s="92"/>
      <c r="P153" s="92"/>
      <c r="Q153" s="92"/>
      <c r="R153" s="92"/>
      <c r="S153" s="92"/>
      <c r="T153" s="92"/>
      <c r="U153" s="93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6" t="s">
        <v>141</v>
      </c>
      <c r="AU153" s="16" t="s">
        <v>87</v>
      </c>
    </row>
    <row r="154" s="2" customFormat="1">
      <c r="A154" s="39"/>
      <c r="B154" s="40"/>
      <c r="C154" s="41"/>
      <c r="D154" s="249" t="s">
        <v>143</v>
      </c>
      <c r="E154" s="41"/>
      <c r="F154" s="250" t="s">
        <v>633</v>
      </c>
      <c r="G154" s="41"/>
      <c r="H154" s="41"/>
      <c r="I154" s="246"/>
      <c r="J154" s="41"/>
      <c r="K154" s="41"/>
      <c r="L154" s="42"/>
      <c r="M154" s="247"/>
      <c r="N154" s="248"/>
      <c r="O154" s="92"/>
      <c r="P154" s="92"/>
      <c r="Q154" s="92"/>
      <c r="R154" s="92"/>
      <c r="S154" s="92"/>
      <c r="T154" s="92"/>
      <c r="U154" s="93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6" t="s">
        <v>143</v>
      </c>
      <c r="AU154" s="16" t="s">
        <v>87</v>
      </c>
    </row>
    <row r="155" s="2" customFormat="1" ht="16.5" customHeight="1">
      <c r="A155" s="39"/>
      <c r="B155" s="40"/>
      <c r="C155" s="232" t="s">
        <v>185</v>
      </c>
      <c r="D155" s="232" t="s">
        <v>134</v>
      </c>
      <c r="E155" s="233" t="s">
        <v>634</v>
      </c>
      <c r="F155" s="234" t="s">
        <v>635</v>
      </c>
      <c r="G155" s="235" t="s">
        <v>486</v>
      </c>
      <c r="H155" s="236">
        <v>1</v>
      </c>
      <c r="I155" s="237"/>
      <c r="J155" s="238">
        <f>ROUND(I155*H155,2)</f>
        <v>0</v>
      </c>
      <c r="K155" s="234" t="s">
        <v>1</v>
      </c>
      <c r="L155" s="42"/>
      <c r="M155" s="239" t="s">
        <v>1</v>
      </c>
      <c r="N155" s="240" t="s">
        <v>42</v>
      </c>
      <c r="O155" s="92"/>
      <c r="P155" s="241">
        <f>O155*H155</f>
        <v>0</v>
      </c>
      <c r="Q155" s="241">
        <v>0</v>
      </c>
      <c r="R155" s="241">
        <f>Q155*H155</f>
        <v>0</v>
      </c>
      <c r="S155" s="241">
        <v>0</v>
      </c>
      <c r="T155" s="241">
        <f>S155*H155</f>
        <v>0</v>
      </c>
      <c r="U155" s="242" t="s">
        <v>1</v>
      </c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3" t="s">
        <v>601</v>
      </c>
      <c r="AT155" s="243" t="s">
        <v>134</v>
      </c>
      <c r="AU155" s="243" t="s">
        <v>87</v>
      </c>
      <c r="AY155" s="16" t="s">
        <v>132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6" t="s">
        <v>85</v>
      </c>
      <c r="BK155" s="144">
        <f>ROUND(I155*H155,2)</f>
        <v>0</v>
      </c>
      <c r="BL155" s="16" t="s">
        <v>601</v>
      </c>
      <c r="BM155" s="243" t="s">
        <v>636</v>
      </c>
    </row>
    <row r="156" s="2" customFormat="1">
      <c r="A156" s="39"/>
      <c r="B156" s="40"/>
      <c r="C156" s="41"/>
      <c r="D156" s="244" t="s">
        <v>141</v>
      </c>
      <c r="E156" s="41"/>
      <c r="F156" s="245" t="s">
        <v>635</v>
      </c>
      <c r="G156" s="41"/>
      <c r="H156" s="41"/>
      <c r="I156" s="246"/>
      <c r="J156" s="41"/>
      <c r="K156" s="41"/>
      <c r="L156" s="42"/>
      <c r="M156" s="247"/>
      <c r="N156" s="248"/>
      <c r="O156" s="92"/>
      <c r="P156" s="92"/>
      <c r="Q156" s="92"/>
      <c r="R156" s="92"/>
      <c r="S156" s="92"/>
      <c r="T156" s="92"/>
      <c r="U156" s="93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6" t="s">
        <v>141</v>
      </c>
      <c r="AU156" s="16" t="s">
        <v>87</v>
      </c>
    </row>
    <row r="157" s="2" customFormat="1">
      <c r="A157" s="39"/>
      <c r="B157" s="40"/>
      <c r="C157" s="41"/>
      <c r="D157" s="244" t="s">
        <v>315</v>
      </c>
      <c r="E157" s="41"/>
      <c r="F157" s="272" t="s">
        <v>637</v>
      </c>
      <c r="G157" s="41"/>
      <c r="H157" s="41"/>
      <c r="I157" s="246"/>
      <c r="J157" s="41"/>
      <c r="K157" s="41"/>
      <c r="L157" s="42"/>
      <c r="M157" s="247"/>
      <c r="N157" s="248"/>
      <c r="O157" s="92"/>
      <c r="P157" s="92"/>
      <c r="Q157" s="92"/>
      <c r="R157" s="92"/>
      <c r="S157" s="92"/>
      <c r="T157" s="92"/>
      <c r="U157" s="93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6" t="s">
        <v>315</v>
      </c>
      <c r="AU157" s="16" t="s">
        <v>87</v>
      </c>
    </row>
    <row r="158" s="2" customFormat="1" ht="16.5" customHeight="1">
      <c r="A158" s="39"/>
      <c r="B158" s="40"/>
      <c r="C158" s="232" t="s">
        <v>190</v>
      </c>
      <c r="D158" s="232" t="s">
        <v>134</v>
      </c>
      <c r="E158" s="233" t="s">
        <v>638</v>
      </c>
      <c r="F158" s="234" t="s">
        <v>639</v>
      </c>
      <c r="G158" s="235" t="s">
        <v>486</v>
      </c>
      <c r="H158" s="236">
        <v>1</v>
      </c>
      <c r="I158" s="237"/>
      <c r="J158" s="238">
        <f>ROUND(I158*H158,2)</f>
        <v>0</v>
      </c>
      <c r="K158" s="234" t="s">
        <v>1</v>
      </c>
      <c r="L158" s="42"/>
      <c r="M158" s="239" t="s">
        <v>1</v>
      </c>
      <c r="N158" s="240" t="s">
        <v>42</v>
      </c>
      <c r="O158" s="92"/>
      <c r="P158" s="241">
        <f>O158*H158</f>
        <v>0</v>
      </c>
      <c r="Q158" s="241">
        <v>0</v>
      </c>
      <c r="R158" s="241">
        <f>Q158*H158</f>
        <v>0</v>
      </c>
      <c r="S158" s="241">
        <v>0</v>
      </c>
      <c r="T158" s="241">
        <f>S158*H158</f>
        <v>0</v>
      </c>
      <c r="U158" s="242" t="s">
        <v>1</v>
      </c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3" t="s">
        <v>601</v>
      </c>
      <c r="AT158" s="243" t="s">
        <v>134</v>
      </c>
      <c r="AU158" s="243" t="s">
        <v>87</v>
      </c>
      <c r="AY158" s="16" t="s">
        <v>132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6" t="s">
        <v>85</v>
      </c>
      <c r="BK158" s="144">
        <f>ROUND(I158*H158,2)</f>
        <v>0</v>
      </c>
      <c r="BL158" s="16" t="s">
        <v>601</v>
      </c>
      <c r="BM158" s="243" t="s">
        <v>640</v>
      </c>
    </row>
    <row r="159" s="2" customFormat="1">
      <c r="A159" s="39"/>
      <c r="B159" s="40"/>
      <c r="C159" s="41"/>
      <c r="D159" s="244" t="s">
        <v>141</v>
      </c>
      <c r="E159" s="41"/>
      <c r="F159" s="245" t="s">
        <v>639</v>
      </c>
      <c r="G159" s="41"/>
      <c r="H159" s="41"/>
      <c r="I159" s="246"/>
      <c r="J159" s="41"/>
      <c r="K159" s="41"/>
      <c r="L159" s="42"/>
      <c r="M159" s="247"/>
      <c r="N159" s="248"/>
      <c r="O159" s="92"/>
      <c r="P159" s="92"/>
      <c r="Q159" s="92"/>
      <c r="R159" s="92"/>
      <c r="S159" s="92"/>
      <c r="T159" s="92"/>
      <c r="U159" s="93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6" t="s">
        <v>141</v>
      </c>
      <c r="AU159" s="16" t="s">
        <v>87</v>
      </c>
    </row>
    <row r="160" s="2" customFormat="1" ht="21.75" customHeight="1">
      <c r="A160" s="39"/>
      <c r="B160" s="40"/>
      <c r="C160" s="232" t="s">
        <v>196</v>
      </c>
      <c r="D160" s="232" t="s">
        <v>134</v>
      </c>
      <c r="E160" s="233" t="s">
        <v>641</v>
      </c>
      <c r="F160" s="234" t="s">
        <v>642</v>
      </c>
      <c r="G160" s="235" t="s">
        <v>486</v>
      </c>
      <c r="H160" s="236">
        <v>1</v>
      </c>
      <c r="I160" s="237"/>
      <c r="J160" s="238">
        <f>ROUND(I160*H160,2)</f>
        <v>0</v>
      </c>
      <c r="K160" s="234" t="s">
        <v>1</v>
      </c>
      <c r="L160" s="42"/>
      <c r="M160" s="239" t="s">
        <v>1</v>
      </c>
      <c r="N160" s="240" t="s">
        <v>42</v>
      </c>
      <c r="O160" s="92"/>
      <c r="P160" s="241">
        <f>O160*H160</f>
        <v>0</v>
      </c>
      <c r="Q160" s="241">
        <v>0</v>
      </c>
      <c r="R160" s="241">
        <f>Q160*H160</f>
        <v>0</v>
      </c>
      <c r="S160" s="241">
        <v>0</v>
      </c>
      <c r="T160" s="241">
        <f>S160*H160</f>
        <v>0</v>
      </c>
      <c r="U160" s="242" t="s">
        <v>1</v>
      </c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3" t="s">
        <v>601</v>
      </c>
      <c r="AT160" s="243" t="s">
        <v>134</v>
      </c>
      <c r="AU160" s="243" t="s">
        <v>87</v>
      </c>
      <c r="AY160" s="16" t="s">
        <v>132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6" t="s">
        <v>85</v>
      </c>
      <c r="BK160" s="144">
        <f>ROUND(I160*H160,2)</f>
        <v>0</v>
      </c>
      <c r="BL160" s="16" t="s">
        <v>601</v>
      </c>
      <c r="BM160" s="243" t="s">
        <v>643</v>
      </c>
    </row>
    <row r="161" s="2" customFormat="1">
      <c r="A161" s="39"/>
      <c r="B161" s="40"/>
      <c r="C161" s="41"/>
      <c r="D161" s="244" t="s">
        <v>141</v>
      </c>
      <c r="E161" s="41"/>
      <c r="F161" s="245" t="s">
        <v>642</v>
      </c>
      <c r="G161" s="41"/>
      <c r="H161" s="41"/>
      <c r="I161" s="246"/>
      <c r="J161" s="41"/>
      <c r="K161" s="41"/>
      <c r="L161" s="42"/>
      <c r="M161" s="247"/>
      <c r="N161" s="248"/>
      <c r="O161" s="92"/>
      <c r="P161" s="92"/>
      <c r="Q161" s="92"/>
      <c r="R161" s="92"/>
      <c r="S161" s="92"/>
      <c r="T161" s="92"/>
      <c r="U161" s="93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6" t="s">
        <v>141</v>
      </c>
      <c r="AU161" s="16" t="s">
        <v>87</v>
      </c>
    </row>
    <row r="162" s="2" customFormat="1">
      <c r="A162" s="39"/>
      <c r="B162" s="40"/>
      <c r="C162" s="41"/>
      <c r="D162" s="244" t="s">
        <v>315</v>
      </c>
      <c r="E162" s="41"/>
      <c r="F162" s="272" t="s">
        <v>644</v>
      </c>
      <c r="G162" s="41"/>
      <c r="H162" s="41"/>
      <c r="I162" s="246"/>
      <c r="J162" s="41"/>
      <c r="K162" s="41"/>
      <c r="L162" s="42"/>
      <c r="M162" s="273"/>
      <c r="N162" s="274"/>
      <c r="O162" s="275"/>
      <c r="P162" s="275"/>
      <c r="Q162" s="275"/>
      <c r="R162" s="275"/>
      <c r="S162" s="275"/>
      <c r="T162" s="275"/>
      <c r="U162" s="276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6" t="s">
        <v>315</v>
      </c>
      <c r="AU162" s="16" t="s">
        <v>87</v>
      </c>
    </row>
    <row r="163" s="2" customFormat="1" ht="6.96" customHeight="1">
      <c r="A163" s="39"/>
      <c r="B163" s="67"/>
      <c r="C163" s="68"/>
      <c r="D163" s="68"/>
      <c r="E163" s="68"/>
      <c r="F163" s="68"/>
      <c r="G163" s="68"/>
      <c r="H163" s="68"/>
      <c r="I163" s="68"/>
      <c r="J163" s="68"/>
      <c r="K163" s="68"/>
      <c r="L163" s="42"/>
      <c r="M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</row>
  </sheetData>
  <sheetProtection sheet="1" autoFilter="0" formatColumns="0" formatRows="0" objects="1" scenarios="1" spinCount="100000" saltValue="iN5vgSXP85gyZMjEzRcWgmn46JJnHxzh2e3gQP3ES39onlGWELbCwM29teCWHX9NQQQ18UYdjDTEvfl/lVI1gA==" hashValue="vc3guonNGRD/6sb3gs2kJtQi2ERuJVQgp2nEanFkyII9oTrXhOVU5k/6ezVY7f9UJ73SdZK+rs0Y08Rf8AihHA==" algorithmName="SHA-512" password="CC35"/>
  <autoFilter ref="C121:K16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3_01/938909331"/>
    <hyperlink ref="F132" r:id="rId2" display="https://podminky.urs.cz/item/CS_URS_2023_01/012103000"/>
    <hyperlink ref="F135" r:id="rId3" display="https://podminky.urs.cz/item/CS_URS_2023_01/012303000"/>
    <hyperlink ref="F139" r:id="rId4" display="https://podminky.urs.cz/item/CS_URS_2023_01/021203000"/>
    <hyperlink ref="F143" r:id="rId5" display="https://podminky.urs.cz/item/CS_URS_2023_01/030001000"/>
    <hyperlink ref="F146" r:id="rId6" display="https://podminky.urs.cz/item/CS_URS_2023_01/034303000"/>
    <hyperlink ref="F150" r:id="rId7" display="https://podminky.urs.cz/item/CS_URS_2023_01/034503000"/>
    <hyperlink ref="F154" r:id="rId8" display="https://podminky.urs.cz/item/CS_URS_2023_01/039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Špaček Ondřej</dc:creator>
  <cp:lastModifiedBy>Špaček Ondřej</cp:lastModifiedBy>
  <dcterms:created xsi:type="dcterms:W3CDTF">2023-08-22T10:45:11Z</dcterms:created>
  <dcterms:modified xsi:type="dcterms:W3CDTF">2023-08-22T10:45:17Z</dcterms:modified>
</cp:coreProperties>
</file>